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raemon\pokke\e055\u50\環境政策課\R7\0C環境00地球環境\00温暖化防止\地球温暖化対策関連\重点対策加速化事業\●▲市民・事業者向け再エネ・省エネ\ふくい健康省エネ住宅推進協議会\R7.5.1CO2削減計算シート修正版\"/>
    </mc:Choice>
  </mc:AlternateContent>
  <xr:revisionPtr revIDLastSave="0" documentId="13_ncr:1_{34B2C13A-BDE9-4AF1-86F2-C73CB5E6D3F4}" xr6:coauthVersionLast="47" xr6:coauthVersionMax="47" xr10:uidLastSave="{00000000-0000-0000-0000-000000000000}"/>
  <bookViews>
    <workbookView xWindow="40815" yWindow="900" windowWidth="26040" windowHeight="17490" xr2:uid="{00000000-000D-0000-FFFF-FFFF00000000}"/>
  </bookViews>
  <sheets>
    <sheet name="計算シート" sheetId="1" r:id="rId1"/>
    <sheet name="既存給湯器" sheetId="5" r:id="rId2"/>
    <sheet name="導入給湯" sheetId="9" r:id="rId3"/>
    <sheet name="詳細試算" sheetId="4" r:id="rId4"/>
    <sheet name="テーブル" sheetId="2" r:id="rId5"/>
    <sheet name="資料①" sheetId="6" r:id="rId6"/>
    <sheet name="資料②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4" l="1"/>
  <c r="F23" i="4"/>
  <c r="F17" i="4"/>
  <c r="P4" i="4" l="1"/>
  <c r="K2" i="9"/>
  <c r="G2" i="9"/>
  <c r="D2" i="9"/>
  <c r="C2" i="9"/>
  <c r="K2" i="5"/>
  <c r="G2" i="5"/>
  <c r="D2" i="5"/>
  <c r="C2" i="5"/>
  <c r="E22" i="1"/>
  <c r="C21" i="4"/>
  <c r="C22" i="1"/>
  <c r="C15" i="4"/>
  <c r="Q6" i="4"/>
  <c r="R6" i="4" s="1"/>
  <c r="R12" i="4" s="1"/>
  <c r="P6" i="4"/>
  <c r="Q5" i="4"/>
  <c r="R5" i="4" s="1"/>
  <c r="P5" i="4"/>
  <c r="Q4" i="4"/>
  <c r="R4" i="4" s="1"/>
  <c r="G12" i="4" s="1"/>
  <c r="M4" i="4"/>
  <c r="M3" i="4"/>
  <c r="G17" i="4" l="1"/>
  <c r="G18" i="4" s="1"/>
  <c r="R23" i="4"/>
  <c r="R24" i="4" s="1"/>
  <c r="R17" i="4"/>
  <c r="R18" i="4" s="1"/>
  <c r="G23" i="4"/>
  <c r="Q12" i="4"/>
  <c r="Q17" i="4" s="1"/>
  <c r="Q18" i="4" s="1"/>
  <c r="O12" i="4"/>
  <c r="O17" i="4" s="1"/>
  <c r="O18" i="4" s="1"/>
  <c r="L12" i="4"/>
  <c r="L17" i="4" s="1"/>
  <c r="L18" i="4" s="1"/>
  <c r="K12" i="4"/>
  <c r="K17" i="4" s="1"/>
  <c r="K18" i="4" s="1"/>
  <c r="J12" i="4"/>
  <c r="J17" i="4" s="1"/>
  <c r="J18" i="4" s="1"/>
  <c r="I12" i="4"/>
  <c r="I17" i="4" s="1"/>
  <c r="I18" i="4" s="1"/>
  <c r="H12" i="4"/>
  <c r="H17" i="4" s="1"/>
  <c r="H18" i="4" s="1"/>
  <c r="N12" i="4"/>
  <c r="N17" i="4" s="1"/>
  <c r="N18" i="4" s="1"/>
  <c r="M12" i="4"/>
  <c r="M17" i="4" s="1"/>
  <c r="M18" i="4" s="1"/>
  <c r="P12" i="4"/>
  <c r="P17" i="4" s="1"/>
  <c r="P18" i="4" s="1"/>
  <c r="S12" i="4" l="1"/>
  <c r="G24" i="4"/>
  <c r="J23" i="4"/>
  <c r="K23" i="4"/>
  <c r="O23" i="4"/>
  <c r="Q23" i="4"/>
  <c r="P23" i="4"/>
  <c r="M23" i="4"/>
  <c r="N23" i="4"/>
  <c r="H23" i="4"/>
  <c r="I23" i="4"/>
  <c r="L23" i="4"/>
  <c r="S17" i="4" l="1"/>
  <c r="S18" i="4" s="1"/>
  <c r="S23" i="4"/>
  <c r="S24" i="4" s="1"/>
  <c r="N24" i="4"/>
  <c r="M24" i="4"/>
  <c r="H24" i="4"/>
  <c r="Q24" i="4"/>
  <c r="J24" i="4"/>
  <c r="I24" i="4"/>
  <c r="P24" i="4"/>
  <c r="O24" i="4"/>
  <c r="K24" i="4"/>
  <c r="L24" i="4"/>
  <c r="D22" i="1" l="1"/>
  <c r="D23" i="1"/>
  <c r="B22" i="1"/>
  <c r="B23" i="1"/>
  <c r="D24" i="1" l="1"/>
  <c r="A25" i="1" s="1"/>
</calcChain>
</file>

<file path=xl/sharedStrings.xml><?xml version="1.0" encoding="utf-8"?>
<sst xmlns="http://schemas.openxmlformats.org/spreadsheetml/2006/main" count="162" uniqueCount="112">
  <si>
    <t>ご家庭の人数</t>
    <rPh sb="1" eb="3">
      <t>カテイ</t>
    </rPh>
    <rPh sb="4" eb="6">
      <t>ニンズウ</t>
    </rPh>
    <phoneticPr fontId="3"/>
  </si>
  <si>
    <t>現在の使用状況に最も近いものを選択してください</t>
    <rPh sb="0" eb="2">
      <t>ゲンザイ</t>
    </rPh>
    <rPh sb="3" eb="7">
      <t>シヨウジョウキョウ</t>
    </rPh>
    <rPh sb="8" eb="9">
      <t>モット</t>
    </rPh>
    <rPh sb="10" eb="11">
      <t>チカ</t>
    </rPh>
    <rPh sb="15" eb="17">
      <t>センタク</t>
    </rPh>
    <phoneticPr fontId="3"/>
  </si>
  <si>
    <t>2～3人</t>
    <rPh sb="3" eb="4">
      <t>ニン</t>
    </rPh>
    <phoneticPr fontId="3"/>
  </si>
  <si>
    <t>4～5人</t>
    <rPh sb="3" eb="4">
      <t>ニン</t>
    </rPh>
    <phoneticPr fontId="3"/>
  </si>
  <si>
    <t>■ エネルギー使用想定</t>
    <rPh sb="7" eb="9">
      <t>シヨウ</t>
    </rPh>
    <rPh sb="9" eb="11">
      <t>ソウテイ</t>
    </rPh>
    <phoneticPr fontId="8"/>
  </si>
  <si>
    <t>各種換算係数</t>
    <rPh sb="0" eb="2">
      <t>カクシュ</t>
    </rPh>
    <rPh sb="2" eb="4">
      <t>カンザン</t>
    </rPh>
    <rPh sb="4" eb="6">
      <t>ケイスウ</t>
    </rPh>
    <phoneticPr fontId="8"/>
  </si>
  <si>
    <t>CO2排出換算係数</t>
    <rPh sb="3" eb="5">
      <t>ハイシュツ</t>
    </rPh>
    <rPh sb="5" eb="7">
      <t>カンザン</t>
    </rPh>
    <rPh sb="7" eb="9">
      <t>ケイスウ</t>
    </rPh>
    <phoneticPr fontId="8"/>
  </si>
  <si>
    <t>灯油</t>
    <rPh sb="0" eb="2">
      <t>トウユ</t>
    </rPh>
    <phoneticPr fontId="8"/>
  </si>
  <si>
    <t>MJ/Ⅼ</t>
    <phoneticPr fontId="8"/>
  </si>
  <si>
    <t>kg-CO2/L</t>
    <phoneticPr fontId="8"/>
  </si>
  <si>
    <t>冬期</t>
    <rPh sb="0" eb="2">
      <t>トウキ</t>
    </rPh>
    <phoneticPr fontId="8"/>
  </si>
  <si>
    <t>中間期</t>
    <rPh sb="0" eb="3">
      <t>チュウカンキ</t>
    </rPh>
    <phoneticPr fontId="8"/>
  </si>
  <si>
    <t>MJ/日</t>
    <rPh sb="3" eb="4">
      <t>ニチ</t>
    </rPh>
    <phoneticPr fontId="8"/>
  </si>
  <si>
    <t>電力</t>
    <rPh sb="0" eb="2">
      <t>デンリョク</t>
    </rPh>
    <phoneticPr fontId="8"/>
  </si>
  <si>
    <t>MJ/kWh</t>
    <phoneticPr fontId="8"/>
  </si>
  <si>
    <t>kg-CO2/kWh</t>
  </si>
  <si>
    <t>夏期</t>
    <rPh sb="0" eb="2">
      <t>カキ</t>
    </rPh>
    <phoneticPr fontId="8"/>
  </si>
  <si>
    <t>■給湯負荷</t>
    <rPh sb="1" eb="5">
      <t>キュウトウフカ</t>
    </rPh>
    <phoneticPr fontId="8"/>
  </si>
  <si>
    <t>単位</t>
    <rPh sb="0" eb="2">
      <t>タンイ</t>
    </rPh>
    <phoneticPr fontId="8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</si>
  <si>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</si>
  <si>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</si>
  <si>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</si>
  <si>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</si>
  <si>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</si>
  <si>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</si>
  <si>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</si>
  <si>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</si>
  <si>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</si>
  <si>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</si>
  <si>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</si>
  <si>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</si>
  <si>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8"/>
  </si>
  <si>
    <t>a</t>
    <phoneticPr fontId="8"/>
  </si>
  <si>
    <t>日数</t>
    <rPh sb="0" eb="2">
      <t>ニッスウ</t>
    </rPh>
    <phoneticPr fontId="8"/>
  </si>
  <si>
    <t>日</t>
    <rPh sb="0" eb="1">
      <t>ニチ</t>
    </rPh>
    <phoneticPr fontId="8"/>
  </si>
  <si>
    <t>b</t>
    <phoneticPr fontId="8"/>
  </si>
  <si>
    <t>月間給湯負荷</t>
    <rPh sb="0" eb="2">
      <t>ゲッカン</t>
    </rPh>
    <rPh sb="2" eb="4">
      <t>キュウトウ</t>
    </rPh>
    <rPh sb="4" eb="6">
      <t>フカ</t>
    </rPh>
    <phoneticPr fontId="8"/>
  </si>
  <si>
    <t>給湯負荷*a</t>
    <rPh sb="0" eb="4">
      <t>キュウトウフカ</t>
    </rPh>
    <phoneticPr fontId="8"/>
  </si>
  <si>
    <t>MJ</t>
    <phoneticPr fontId="8"/>
  </si>
  <si>
    <t>c</t>
    <phoneticPr fontId="8"/>
  </si>
  <si>
    <t>消費電力量</t>
    <rPh sb="0" eb="5">
      <t>ショウヒデンリョクリョウ</t>
    </rPh>
    <phoneticPr fontId="8"/>
  </si>
  <si>
    <t>d</t>
    <phoneticPr fontId="8"/>
  </si>
  <si>
    <t>CO2排出量（電力）</t>
    <rPh sb="7" eb="9">
      <t>デンリョク</t>
    </rPh>
    <phoneticPr fontId="8"/>
  </si>
  <si>
    <t>c*CO2原単位</t>
    <rPh sb="5" eb="8">
      <t>ゲンタンイ</t>
    </rPh>
    <phoneticPr fontId="8"/>
  </si>
  <si>
    <t>kg</t>
  </si>
  <si>
    <t>e</t>
    <phoneticPr fontId="8"/>
  </si>
  <si>
    <t>f</t>
    <phoneticPr fontId="8"/>
  </si>
  <si>
    <t>e*CO2原単位</t>
    <rPh sb="5" eb="8">
      <t>ゲンタンイ</t>
    </rPh>
    <phoneticPr fontId="8"/>
  </si>
  <si>
    <t>MJ/㎥</t>
    <phoneticPr fontId="8"/>
  </si>
  <si>
    <t>kg-CO2/㎥</t>
    <phoneticPr fontId="8"/>
  </si>
  <si>
    <t>低位発熱量</t>
    <rPh sb="0" eb="2">
      <t>テイイ</t>
    </rPh>
    <rPh sb="2" eb="4">
      <t>ハツネツ</t>
    </rPh>
    <rPh sb="4" eb="5">
      <t>リョウ</t>
    </rPh>
    <phoneticPr fontId="8"/>
  </si>
  <si>
    <t>機器効率</t>
    <rPh sb="0" eb="2">
      <t>キキ</t>
    </rPh>
    <rPh sb="2" eb="4">
      <t>コウリツ</t>
    </rPh>
    <phoneticPr fontId="3"/>
  </si>
  <si>
    <t>給湯負荷　JIS9220</t>
    <rPh sb="0" eb="2">
      <t>キュウトウ</t>
    </rPh>
    <rPh sb="2" eb="4">
      <t>フカ</t>
    </rPh>
    <phoneticPr fontId="8"/>
  </si>
  <si>
    <t>採用値</t>
    <rPh sb="0" eb="2">
      <t>サイヨウ</t>
    </rPh>
    <rPh sb="2" eb="3">
      <t>チ</t>
    </rPh>
    <phoneticPr fontId="3"/>
  </si>
  <si>
    <t>更新前</t>
    <rPh sb="0" eb="3">
      <t>コウシンマエ</t>
    </rPh>
    <phoneticPr fontId="3"/>
  </si>
  <si>
    <t>更新後</t>
    <rPh sb="0" eb="3">
      <t>コウシンゴ</t>
    </rPh>
    <phoneticPr fontId="3"/>
  </si>
  <si>
    <t>プロパンガス</t>
    <phoneticPr fontId="8"/>
  </si>
  <si>
    <t>kg</t>
    <phoneticPr fontId="3"/>
  </si>
  <si>
    <t>％</t>
    <phoneticPr fontId="3"/>
  </si>
  <si>
    <r>
      <t>CO</t>
    </r>
    <r>
      <rPr>
        <b/>
        <vertAlign val="subscript"/>
        <sz val="14"/>
        <color theme="1"/>
        <rFont val="Meiryo UI"/>
        <family val="3"/>
        <charset val="128"/>
      </rPr>
      <t>2</t>
    </r>
    <r>
      <rPr>
        <b/>
        <sz val="14"/>
        <color theme="1"/>
        <rFont val="Meiryo UI"/>
        <family val="3"/>
        <charset val="128"/>
      </rPr>
      <t>削減率</t>
    </r>
    <rPh sb="3" eb="5">
      <t>サクゲン</t>
    </rPh>
    <rPh sb="5" eb="6">
      <t>リツ</t>
    </rPh>
    <phoneticPr fontId="3"/>
  </si>
  <si>
    <t>更新前</t>
    <rPh sb="0" eb="3">
      <t>コウシンマエ</t>
    </rPh>
    <phoneticPr fontId="3"/>
  </si>
  <si>
    <t>更新後</t>
    <rPh sb="0" eb="3">
      <t>コウシンゴ</t>
    </rPh>
    <phoneticPr fontId="3"/>
  </si>
  <si>
    <t>（プルダウン）</t>
    <phoneticPr fontId="3"/>
  </si>
  <si>
    <t>（入力）</t>
    <rPh sb="1" eb="3">
      <t>ニュウリョク</t>
    </rPh>
    <phoneticPr fontId="3"/>
  </si>
  <si>
    <t>①給湯機の種類</t>
    <rPh sb="1" eb="4">
      <t>キュウトウキ</t>
    </rPh>
    <rPh sb="5" eb="7">
      <t>シュルイ</t>
    </rPh>
    <phoneticPr fontId="3"/>
  </si>
  <si>
    <t>②メーカー</t>
    <phoneticPr fontId="3"/>
  </si>
  <si>
    <t>③型式</t>
    <rPh sb="1" eb="3">
      <t>カタシキ</t>
    </rPh>
    <phoneticPr fontId="3"/>
  </si>
  <si>
    <t>④給湯機効率</t>
    <rPh sb="1" eb="4">
      <t>キュウトウキ</t>
    </rPh>
    <rPh sb="4" eb="6">
      <t>コウリツ</t>
    </rPh>
    <phoneticPr fontId="3"/>
  </si>
  <si>
    <t>（１）更新前</t>
    <rPh sb="3" eb="6">
      <t>コウシンマエ</t>
    </rPh>
    <phoneticPr fontId="3"/>
  </si>
  <si>
    <t>（２）更新後</t>
    <rPh sb="3" eb="6">
      <t>コウシンゴ</t>
    </rPh>
    <phoneticPr fontId="3"/>
  </si>
  <si>
    <t>※1</t>
    <phoneticPr fontId="3"/>
  </si>
  <si>
    <t>〈注意事項〉</t>
    <rPh sb="1" eb="3">
      <t>チュウイ</t>
    </rPh>
    <rPh sb="3" eb="5">
      <t>ジコウ</t>
    </rPh>
    <phoneticPr fontId="3"/>
  </si>
  <si>
    <t>年間燃料消費量</t>
    <rPh sb="0" eb="2">
      <t>ネンカン</t>
    </rPh>
    <rPh sb="2" eb="4">
      <t>ネンリョウ</t>
    </rPh>
    <rPh sb="4" eb="7">
      <t>ショウヒリョウ</t>
    </rPh>
    <phoneticPr fontId="3"/>
  </si>
  <si>
    <r>
      <t>年間CO</t>
    </r>
    <r>
      <rPr>
        <vertAlign val="subscript"/>
        <sz val="14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排出量</t>
    </r>
    <rPh sb="0" eb="2">
      <t>ネンカン</t>
    </rPh>
    <rPh sb="5" eb="8">
      <t>ハイシュツリョウ</t>
    </rPh>
    <phoneticPr fontId="3"/>
  </si>
  <si>
    <t>（自動）</t>
    <rPh sb="1" eb="3">
      <t>ジドウ</t>
    </rPh>
    <phoneticPr fontId="3"/>
  </si>
  <si>
    <t>（ﾌﾟﾙﾀﾞｳﾝ）</t>
    <phoneticPr fontId="3"/>
  </si>
  <si>
    <t>給湯機の種類</t>
    <rPh sb="0" eb="3">
      <t>キュウトウキ</t>
    </rPh>
    <rPh sb="4" eb="6">
      <t>シュルイ</t>
    </rPh>
    <phoneticPr fontId="3"/>
  </si>
  <si>
    <t>灯油ボイラー</t>
    <rPh sb="0" eb="2">
      <t>トウユ</t>
    </rPh>
    <phoneticPr fontId="3"/>
  </si>
  <si>
    <t>ＬＰガスボイラー</t>
    <phoneticPr fontId="3"/>
  </si>
  <si>
    <t>更新前</t>
    <rPh sb="0" eb="3">
      <t>コウシンマエ</t>
    </rPh>
    <phoneticPr fontId="3"/>
  </si>
  <si>
    <t>b/機器効率/発熱量</t>
    <rPh sb="2" eb="6">
      <t>キキコウリツ</t>
    </rPh>
    <rPh sb="7" eb="10">
      <t>ハツネツリョウ</t>
    </rPh>
    <phoneticPr fontId="8"/>
  </si>
  <si>
    <t>b/機器効率/発熱量</t>
    <rPh sb="2" eb="4">
      <t>キキ</t>
    </rPh>
    <rPh sb="4" eb="6">
      <t>コウリツ</t>
    </rPh>
    <rPh sb="7" eb="10">
      <t>ハツネツリョウ</t>
    </rPh>
    <phoneticPr fontId="8"/>
  </si>
  <si>
    <t>給湯機の更新計画を入力してください</t>
    <rPh sb="0" eb="3">
      <t>キュウトウキ</t>
    </rPh>
    <rPh sb="4" eb="6">
      <t>コウシン</t>
    </rPh>
    <rPh sb="6" eb="8">
      <t>ケイカク</t>
    </rPh>
    <rPh sb="9" eb="11">
      <t>ニュウリョク</t>
    </rPh>
    <phoneticPr fontId="3"/>
  </si>
  <si>
    <t>電気温水器</t>
    <rPh sb="0" eb="5">
      <t>デンキオンスイキ</t>
    </rPh>
    <phoneticPr fontId="3"/>
  </si>
  <si>
    <t>エコキュート</t>
    <phoneticPr fontId="3"/>
  </si>
  <si>
    <r>
      <t>家庭用給湯機　CO</t>
    </r>
    <r>
      <rPr>
        <b/>
        <vertAlign val="subscript"/>
        <sz val="16"/>
        <color theme="1"/>
        <rFont val="Meiryo UI"/>
        <family val="3"/>
        <charset val="128"/>
      </rPr>
      <t>2</t>
    </r>
    <r>
      <rPr>
        <b/>
        <sz val="16"/>
        <color theme="1"/>
        <rFont val="Meiryo UI"/>
        <family val="3"/>
        <charset val="128"/>
      </rPr>
      <t>削減計算シート</t>
    </r>
    <rPh sb="0" eb="3">
      <t>カテイヨウ</t>
    </rPh>
    <rPh sb="3" eb="6">
      <t>キュウトウキ</t>
    </rPh>
    <rPh sb="10" eb="12">
      <t>サクゲン</t>
    </rPh>
    <rPh sb="12" eb="14">
      <t>ケイサン</t>
    </rPh>
    <phoneticPr fontId="3"/>
  </si>
  <si>
    <t>給湯</t>
    <rPh sb="0" eb="2">
      <t>キュウトウ</t>
    </rPh>
    <phoneticPr fontId="3"/>
  </si>
  <si>
    <t>中間期</t>
    <rPh sb="0" eb="3">
      <t>チュウカンキ</t>
    </rPh>
    <phoneticPr fontId="3"/>
  </si>
  <si>
    <t>夏期</t>
    <rPh sb="0" eb="2">
      <t>カキ</t>
    </rPh>
    <phoneticPr fontId="3"/>
  </si>
  <si>
    <t>冬期</t>
    <rPh sb="0" eb="2">
      <t>トウキ</t>
    </rPh>
    <phoneticPr fontId="3"/>
  </si>
  <si>
    <t>保温</t>
    <rPh sb="0" eb="2">
      <t>ホオン</t>
    </rPh>
    <phoneticPr fontId="3"/>
  </si>
  <si>
    <t>4～5人</t>
    <phoneticPr fontId="3"/>
  </si>
  <si>
    <t>　　　不明の場合はメーカーへご確認ください。</t>
    <rPh sb="15" eb="17">
      <t>カクニン</t>
    </rPh>
    <phoneticPr fontId="3"/>
  </si>
  <si>
    <t>　　　エコキュートはカタログから「年間給湯保温効率」または「年間給湯効率」を入力ください。</t>
    <phoneticPr fontId="3"/>
  </si>
  <si>
    <r>
      <t>CO</t>
    </r>
    <r>
      <rPr>
        <sz val="9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削減率</t>
    </r>
    <rPh sb="3" eb="5">
      <t>サクゲン</t>
    </rPh>
    <rPh sb="5" eb="6">
      <t>リツ</t>
    </rPh>
    <phoneticPr fontId="3"/>
  </si>
  <si>
    <t>種類</t>
    <rPh sb="0" eb="2">
      <t>シュルイ</t>
    </rPh>
    <phoneticPr fontId="3"/>
  </si>
  <si>
    <t>既存給湯器</t>
    <rPh sb="0" eb="2">
      <t>キゾン</t>
    </rPh>
    <rPh sb="2" eb="5">
      <t>キュウトウキ</t>
    </rPh>
    <phoneticPr fontId="3"/>
  </si>
  <si>
    <t>品番</t>
    <rPh sb="0" eb="2">
      <t>ヒンバン</t>
    </rPh>
    <phoneticPr fontId="3"/>
  </si>
  <si>
    <t>給湯効率</t>
    <rPh sb="0" eb="2">
      <t>キュウトウ</t>
    </rPh>
    <rPh sb="2" eb="4">
      <t>コウリツ</t>
    </rPh>
    <phoneticPr fontId="3"/>
  </si>
  <si>
    <t>備考</t>
    <rPh sb="0" eb="2">
      <t>ビコウ</t>
    </rPh>
    <phoneticPr fontId="3"/>
  </si>
  <si>
    <t>既存給湯器【写真】</t>
    <rPh sb="0" eb="2">
      <t>キゾン</t>
    </rPh>
    <rPh sb="2" eb="5">
      <t>キュウトウキ</t>
    </rPh>
    <rPh sb="6" eb="8">
      <t>シャシン</t>
    </rPh>
    <phoneticPr fontId="3"/>
  </si>
  <si>
    <t>既存給湯器【カタログ】</t>
    <rPh sb="0" eb="5">
      <t>キゾンキュウトウキ</t>
    </rPh>
    <phoneticPr fontId="3"/>
  </si>
  <si>
    <t>導入給湯器</t>
    <rPh sb="0" eb="2">
      <t>ドウニュウ</t>
    </rPh>
    <rPh sb="2" eb="5">
      <t>キュウトウキ</t>
    </rPh>
    <phoneticPr fontId="3"/>
  </si>
  <si>
    <t>導入給湯器【写真】</t>
    <rPh sb="0" eb="2">
      <t>ドウニュウ</t>
    </rPh>
    <rPh sb="2" eb="5">
      <t>キュウトウキ</t>
    </rPh>
    <rPh sb="6" eb="8">
      <t>シャシン</t>
    </rPh>
    <phoneticPr fontId="3"/>
  </si>
  <si>
    <t>導入給湯器【カタログ】</t>
    <rPh sb="0" eb="2">
      <t>ドウニュウ</t>
    </rPh>
    <rPh sb="2" eb="5">
      <t>キュウトウキ</t>
    </rPh>
    <phoneticPr fontId="3"/>
  </si>
  <si>
    <t>※銘板部分の写真を必ず添付してください。※写真には撮影日を入れてください。</t>
    <rPh sb="1" eb="3">
      <t>メイバン</t>
    </rPh>
    <rPh sb="3" eb="5">
      <t>ブブン</t>
    </rPh>
    <rPh sb="6" eb="8">
      <t>シャシン</t>
    </rPh>
    <rPh sb="9" eb="10">
      <t>カナラ</t>
    </rPh>
    <rPh sb="11" eb="13">
      <t>テンプ</t>
    </rPh>
    <rPh sb="21" eb="23">
      <t>シャシン</t>
    </rPh>
    <rPh sb="25" eb="28">
      <t>サツエイビ</t>
    </rPh>
    <rPh sb="29" eb="30">
      <t>イ</t>
    </rPh>
    <phoneticPr fontId="3"/>
  </si>
  <si>
    <t>別添様式：CO2排出削減確認シートver.2</t>
    <rPh sb="0" eb="2">
      <t>ベッテン</t>
    </rPh>
    <rPh sb="2" eb="4">
      <t>ヨウシキ</t>
    </rPh>
    <rPh sb="8" eb="10">
      <t>ハイシュツ</t>
    </rPh>
    <rPh sb="10" eb="12">
      <t>サクゲン</t>
    </rPh>
    <rPh sb="12" eb="14">
      <t>カクニン</t>
    </rPh>
    <phoneticPr fontId="3"/>
  </si>
  <si>
    <r>
      <t>※黄色</t>
    </r>
    <r>
      <rPr>
        <sz val="12"/>
        <color rgb="FFFFFF00"/>
        <rFont val="Meiryo UI"/>
        <family val="3"/>
        <charset val="128"/>
      </rPr>
      <t>■</t>
    </r>
    <r>
      <rPr>
        <sz val="12"/>
        <color theme="1"/>
        <rFont val="Meiryo UI"/>
        <family val="3"/>
        <charset val="128"/>
      </rPr>
      <t>のセルに該当する項目（数値）を入力してください。</t>
    </r>
    <rPh sb="1" eb="3">
      <t>キイロ</t>
    </rPh>
    <rPh sb="8" eb="10">
      <t>ガイトウ</t>
    </rPh>
    <rPh sb="12" eb="14">
      <t>コウモク</t>
    </rPh>
    <rPh sb="15" eb="17">
      <t>スウチ</t>
    </rPh>
    <rPh sb="19" eb="21">
      <t>ニュウリョク</t>
    </rPh>
    <phoneticPr fontId="3"/>
  </si>
  <si>
    <t>都市ガスボイラー</t>
    <rPh sb="0" eb="2">
      <t>トシ</t>
    </rPh>
    <phoneticPr fontId="3"/>
  </si>
  <si>
    <t>CO2排出量</t>
    <rPh sb="3" eb="5">
      <t>ハイシュツ</t>
    </rPh>
    <rPh sb="5" eb="6">
      <t>リョウ</t>
    </rPh>
    <phoneticPr fontId="8"/>
  </si>
  <si>
    <t>燃料・電力使用量</t>
    <rPh sb="0" eb="2">
      <t>ネンリョウ</t>
    </rPh>
    <rPh sb="3" eb="5">
      <t>デンリョク</t>
    </rPh>
    <rPh sb="5" eb="8">
      <t>シヨウリョウ</t>
    </rPh>
    <phoneticPr fontId="8"/>
  </si>
  <si>
    <t>※1　カタログ等で確認し入力ください。</t>
    <rPh sb="7" eb="8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</si>
</sst>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00_ "/>
    <numFmt numFmtId="178" formatCode="0.000_ "/>
    <numFmt numFmtId="179" formatCode="0.0_ "/>
    <numFmt numFmtId="180" formatCode="#,##0_ ;[Red]\-#,##0\ "/>
  </numFmts>
  <fonts count="2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vertAlign val="subscript"/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vertAlign val="subscript"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vertAlign val="superscript"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vertAlign val="subscript"/>
      <sz val="16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2"/>
      <color rgb="FFFFFF00"/>
      <name val="Meiryo UI"/>
      <family val="3"/>
      <charset val="128"/>
    </font>
    <font>
      <sz val="12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 shrinkToFit="1"/>
    </xf>
    <xf numFmtId="0" fontId="10" fillId="0" borderId="0" xfId="2" applyFont="1">
      <alignment vertical="center"/>
    </xf>
    <xf numFmtId="0" fontId="9" fillId="0" borderId="0" xfId="2" applyFont="1" applyAlignment="1">
      <alignment vertical="center" shrinkToFit="1"/>
    </xf>
    <xf numFmtId="0" fontId="9" fillId="2" borderId="0" xfId="2" applyFont="1" applyFill="1">
      <alignment vertical="center"/>
    </xf>
    <xf numFmtId="0" fontId="9" fillId="0" borderId="2" xfId="2" applyFont="1" applyBorder="1" applyAlignment="1">
      <alignment horizontal="left" vertical="center"/>
    </xf>
    <xf numFmtId="0" fontId="9" fillId="2" borderId="7" xfId="2" applyFont="1" applyFill="1" applyBorder="1">
      <alignment vertical="center"/>
    </xf>
    <xf numFmtId="0" fontId="9" fillId="2" borderId="2" xfId="2" applyFont="1" applyFill="1" applyBorder="1">
      <alignment vertical="center"/>
    </xf>
    <xf numFmtId="177" fontId="9" fillId="2" borderId="7" xfId="2" applyNumberFormat="1" applyFont="1" applyFill="1" applyBorder="1">
      <alignment vertical="center"/>
    </xf>
    <xf numFmtId="177" fontId="9" fillId="2" borderId="0" xfId="2" applyNumberFormat="1" applyFont="1" applyFill="1">
      <alignment vertical="center"/>
    </xf>
    <xf numFmtId="0" fontId="11" fillId="2" borderId="0" xfId="2" applyFont="1" applyFill="1" applyAlignment="1">
      <alignment vertical="center" shrinkToFit="1"/>
    </xf>
    <xf numFmtId="178" fontId="11" fillId="2" borderId="0" xfId="2" applyNumberFormat="1" applyFont="1" applyFill="1">
      <alignment vertical="center"/>
    </xf>
    <xf numFmtId="0" fontId="14" fillId="0" borderId="0" xfId="2" applyFont="1">
      <alignment vertical="center"/>
    </xf>
    <xf numFmtId="0" fontId="9" fillId="0" borderId="0" xfId="2" applyFont="1" applyAlignment="1">
      <alignment vertical="top"/>
    </xf>
    <xf numFmtId="0" fontId="9" fillId="0" borderId="5" xfId="2" applyFont="1" applyBorder="1" applyAlignment="1">
      <alignment horizontal="center" vertical="center"/>
    </xf>
    <xf numFmtId="0" fontId="9" fillId="0" borderId="17" xfId="2" applyFont="1" applyBorder="1">
      <alignment vertical="center"/>
    </xf>
    <xf numFmtId="0" fontId="9" fillId="0" borderId="4" xfId="2" applyFont="1" applyBorder="1">
      <alignment vertical="center"/>
    </xf>
    <xf numFmtId="0" fontId="9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17" xfId="2" applyFont="1" applyBorder="1" applyAlignment="1">
      <alignment horizontal="left" vertical="center" shrinkToFit="1"/>
    </xf>
    <xf numFmtId="0" fontId="9" fillId="0" borderId="4" xfId="2" applyFont="1" applyBorder="1" applyAlignment="1">
      <alignment vertical="center" shrinkToFit="1"/>
    </xf>
    <xf numFmtId="0" fontId="9" fillId="0" borderId="21" xfId="2" applyFont="1" applyBorder="1" applyAlignment="1">
      <alignment horizontal="center" vertical="center"/>
    </xf>
    <xf numFmtId="0" fontId="9" fillId="0" borderId="17" xfId="3" applyNumberFormat="1" applyFont="1" applyBorder="1">
      <alignment vertical="center"/>
    </xf>
    <xf numFmtId="0" fontId="9" fillId="0" borderId="18" xfId="3" applyNumberFormat="1" applyFont="1" applyBorder="1" applyAlignment="1">
      <alignment vertical="center"/>
    </xf>
    <xf numFmtId="0" fontId="9" fillId="0" borderId="22" xfId="3" applyNumberFormat="1" applyFont="1" applyBorder="1" applyAlignment="1">
      <alignment vertical="center"/>
    </xf>
    <xf numFmtId="0" fontId="9" fillId="0" borderId="20" xfId="3" applyNumberFormat="1" applyFont="1" applyBorder="1">
      <alignment vertical="center"/>
    </xf>
    <xf numFmtId="0" fontId="9" fillId="0" borderId="5" xfId="2" applyFont="1" applyBorder="1" applyAlignment="1">
      <alignment horizontal="left" vertical="center" shrinkToFit="1"/>
    </xf>
    <xf numFmtId="180" fontId="9" fillId="0" borderId="17" xfId="3" applyNumberFormat="1" applyFont="1" applyFill="1" applyBorder="1">
      <alignment vertical="center"/>
    </xf>
    <xf numFmtId="180" fontId="9" fillId="0" borderId="18" xfId="3" applyNumberFormat="1" applyFont="1" applyFill="1" applyBorder="1">
      <alignment vertical="center"/>
    </xf>
    <xf numFmtId="180" fontId="9" fillId="0" borderId="22" xfId="3" applyNumberFormat="1" applyFont="1" applyFill="1" applyBorder="1">
      <alignment vertical="center"/>
    </xf>
    <xf numFmtId="38" fontId="9" fillId="0" borderId="20" xfId="3" applyFont="1" applyFill="1" applyBorder="1">
      <alignment vertical="center"/>
    </xf>
    <xf numFmtId="0" fontId="9" fillId="0" borderId="0" xfId="2" applyFont="1" applyAlignment="1">
      <alignment horizontal="left" vertical="center" shrinkToFit="1"/>
    </xf>
    <xf numFmtId="180" fontId="9" fillId="0" borderId="0" xfId="3" applyNumberFormat="1" applyFont="1" applyFill="1" applyBorder="1">
      <alignment vertical="center"/>
    </xf>
    <xf numFmtId="38" fontId="9" fillId="0" borderId="0" xfId="3" applyFont="1" applyFill="1" applyBorder="1">
      <alignment vertical="center"/>
    </xf>
    <xf numFmtId="0" fontId="9" fillId="0" borderId="11" xfId="2" applyFont="1" applyBorder="1" applyAlignment="1">
      <alignment horizontal="center" vertical="center"/>
    </xf>
    <xf numFmtId="0" fontId="9" fillId="0" borderId="11" xfId="2" applyFont="1" applyBorder="1" applyAlignment="1">
      <alignment horizontal="left" vertical="center" shrinkToFit="1"/>
    </xf>
    <xf numFmtId="0" fontId="9" fillId="0" borderId="23" xfId="2" applyFont="1" applyBorder="1" applyAlignment="1">
      <alignment vertical="center" shrinkToFit="1"/>
    </xf>
    <xf numFmtId="38" fontId="9" fillId="0" borderId="24" xfId="3" applyFont="1" applyFill="1" applyBorder="1" applyAlignment="1">
      <alignment vertical="center"/>
    </xf>
    <xf numFmtId="38" fontId="9" fillId="0" borderId="25" xfId="3" applyFont="1" applyFill="1" applyBorder="1" applyAlignment="1">
      <alignment vertical="center"/>
    </xf>
    <xf numFmtId="38" fontId="9" fillId="0" borderId="26" xfId="3" applyFont="1" applyFill="1" applyBorder="1" applyAlignment="1">
      <alignment vertical="center"/>
    </xf>
    <xf numFmtId="0" fontId="9" fillId="3" borderId="15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left" vertical="center" shrinkToFit="1"/>
    </xf>
    <xf numFmtId="0" fontId="9" fillId="3" borderId="27" xfId="2" applyFont="1" applyFill="1" applyBorder="1">
      <alignment vertical="center"/>
    </xf>
    <xf numFmtId="180" fontId="11" fillId="3" borderId="28" xfId="2" applyNumberFormat="1" applyFont="1" applyFill="1" applyBorder="1">
      <alignment vertical="center"/>
    </xf>
    <xf numFmtId="180" fontId="11" fillId="3" borderId="29" xfId="2" applyNumberFormat="1" applyFont="1" applyFill="1" applyBorder="1">
      <alignment vertical="center"/>
    </xf>
    <xf numFmtId="180" fontId="11" fillId="3" borderId="30" xfId="2" applyNumberFormat="1" applyFont="1" applyFill="1" applyBorder="1">
      <alignment vertical="center"/>
    </xf>
    <xf numFmtId="0" fontId="9" fillId="0" borderId="18" xfId="2" applyFont="1" applyBorder="1" applyAlignment="1">
      <alignment horizontal="left" vertical="center" shrinkToFit="1"/>
    </xf>
    <xf numFmtId="0" fontId="9" fillId="0" borderId="22" xfId="2" applyFont="1" applyBorder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applyFont="1" applyBorder="1" applyAlignment="1">
      <alignment horizontal="left" vertical="center" shrinkToFit="1"/>
    </xf>
    <xf numFmtId="0" fontId="9" fillId="0" borderId="33" xfId="2" applyFont="1" applyBorder="1" applyAlignment="1">
      <alignment vertical="center" shrinkToFit="1"/>
    </xf>
    <xf numFmtId="0" fontId="9" fillId="0" borderId="34" xfId="2" applyFont="1" applyBorder="1" applyAlignment="1">
      <alignment horizontal="center" vertical="center"/>
    </xf>
    <xf numFmtId="0" fontId="9" fillId="3" borderId="35" xfId="2" applyFont="1" applyFill="1" applyBorder="1" applyAlignment="1">
      <alignment horizontal="center" vertical="center"/>
    </xf>
    <xf numFmtId="0" fontId="9" fillId="3" borderId="36" xfId="2" applyFont="1" applyFill="1" applyBorder="1" applyAlignment="1">
      <alignment horizontal="left" vertical="center" shrinkToFit="1"/>
    </xf>
    <xf numFmtId="0" fontId="9" fillId="3" borderId="37" xfId="2" applyFont="1" applyFill="1" applyBorder="1">
      <alignment vertical="center"/>
    </xf>
    <xf numFmtId="0" fontId="9" fillId="3" borderId="38" xfId="2" applyFont="1" applyFill="1" applyBorder="1" applyAlignment="1">
      <alignment horizontal="center" vertical="center"/>
    </xf>
    <xf numFmtId="180" fontId="9" fillId="3" borderId="36" xfId="2" applyNumberFormat="1" applyFont="1" applyFill="1" applyBorder="1">
      <alignment vertical="center"/>
    </xf>
    <xf numFmtId="0" fontId="13" fillId="2" borderId="8" xfId="2" applyFont="1" applyFill="1" applyBorder="1" applyAlignment="1">
      <alignment horizontal="center" vertical="center"/>
    </xf>
    <xf numFmtId="178" fontId="11" fillId="2" borderId="40" xfId="2" applyNumberFormat="1" applyFont="1" applyFill="1" applyBorder="1">
      <alignment vertical="center"/>
    </xf>
    <xf numFmtId="0" fontId="11" fillId="2" borderId="40" xfId="2" applyFont="1" applyFill="1" applyBorder="1" applyAlignment="1">
      <alignment vertical="center" shrinkToFit="1"/>
    </xf>
    <xf numFmtId="0" fontId="11" fillId="2" borderId="8" xfId="2" applyFont="1" applyFill="1" applyBorder="1" applyAlignment="1">
      <alignment horizontal="center" vertical="center"/>
    </xf>
    <xf numFmtId="0" fontId="11" fillId="2" borderId="40" xfId="2" applyFont="1" applyFill="1" applyBorder="1" applyAlignment="1">
      <alignment horizontal="center" vertical="center" shrinkToFit="1"/>
    </xf>
    <xf numFmtId="0" fontId="11" fillId="2" borderId="41" xfId="2" applyFont="1" applyFill="1" applyBorder="1" applyAlignment="1">
      <alignment horizontal="center" vertical="center" shrinkToFit="1"/>
    </xf>
    <xf numFmtId="0" fontId="11" fillId="2" borderId="38" xfId="2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15" fillId="0" borderId="5" xfId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0" fontId="17" fillId="0" borderId="5" xfId="1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9" fillId="2" borderId="6" xfId="2" applyFont="1" applyFill="1" applyBorder="1">
      <alignment vertical="center"/>
    </xf>
    <xf numFmtId="0" fontId="9" fillId="2" borderId="10" xfId="2" applyFont="1" applyFill="1" applyBorder="1">
      <alignment vertical="center"/>
    </xf>
    <xf numFmtId="0" fontId="9" fillId="2" borderId="14" xfId="2" applyFont="1" applyFill="1" applyBorder="1">
      <alignment vertical="center"/>
    </xf>
    <xf numFmtId="0" fontId="9" fillId="2" borderId="16" xfId="2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0" fontId="11" fillId="0" borderId="43" xfId="2" applyNumberFormat="1" applyFont="1" applyBorder="1" applyAlignment="1">
      <alignment horizontal="center" vertical="center"/>
    </xf>
    <xf numFmtId="40" fontId="12" fillId="0" borderId="43" xfId="2" applyNumberFormat="1" applyFont="1" applyBorder="1">
      <alignment vertical="center"/>
    </xf>
    <xf numFmtId="0" fontId="9" fillId="0" borderId="2" xfId="2" applyFont="1" applyBorder="1">
      <alignment vertical="center"/>
    </xf>
    <xf numFmtId="0" fontId="11" fillId="0" borderId="42" xfId="2" applyFont="1" applyBorder="1" applyAlignment="1">
      <alignment vertical="center" shrinkToFit="1"/>
    </xf>
    <xf numFmtId="40" fontId="11" fillId="0" borderId="42" xfId="1" applyNumberFormat="1" applyFont="1" applyBorder="1">
      <alignment vertical="center"/>
    </xf>
    <xf numFmtId="0" fontId="11" fillId="0" borderId="0" xfId="2" applyFont="1" applyAlignment="1">
      <alignment vertical="center" shrinkToFit="1"/>
    </xf>
    <xf numFmtId="40" fontId="11" fillId="0" borderId="0" xfId="1" applyNumberFormat="1" applyFont="1" applyBorder="1">
      <alignment vertical="center"/>
    </xf>
    <xf numFmtId="40" fontId="11" fillId="0" borderId="8" xfId="2" applyNumberFormat="1" applyFont="1" applyBorder="1">
      <alignment vertical="center"/>
    </xf>
    <xf numFmtId="40" fontId="11" fillId="0" borderId="8" xfId="1" applyNumberFormat="1" applyFont="1" applyBorder="1" applyAlignment="1">
      <alignment vertical="center"/>
    </xf>
    <xf numFmtId="0" fontId="11" fillId="0" borderId="8" xfId="2" applyFont="1" applyBorder="1" applyAlignment="1">
      <alignment horizontal="center" vertical="center" shrinkToFit="1"/>
    </xf>
    <xf numFmtId="0" fontId="9" fillId="0" borderId="8" xfId="2" applyFont="1" applyBorder="1">
      <alignment vertical="center"/>
    </xf>
    <xf numFmtId="0" fontId="2" fillId="0" borderId="0" xfId="4">
      <alignment vertical="center"/>
    </xf>
    <xf numFmtId="0" fontId="9" fillId="4" borderId="9" xfId="2" applyFont="1" applyFill="1" applyBorder="1">
      <alignment vertical="center"/>
    </xf>
    <xf numFmtId="0" fontId="9" fillId="4" borderId="12" xfId="2" applyFont="1" applyFill="1" applyBorder="1">
      <alignment vertical="center"/>
    </xf>
    <xf numFmtId="176" fontId="9" fillId="4" borderId="15" xfId="2" applyNumberFormat="1" applyFont="1" applyFill="1" applyBorder="1">
      <alignment vertical="center"/>
    </xf>
    <xf numFmtId="0" fontId="9" fillId="4" borderId="14" xfId="2" applyFont="1" applyFill="1" applyBorder="1" applyAlignment="1">
      <alignment vertical="center" shrinkToFit="1"/>
    </xf>
    <xf numFmtId="176" fontId="11" fillId="0" borderId="13" xfId="2" applyNumberFormat="1" applyFont="1" applyBorder="1">
      <alignment vertical="center"/>
    </xf>
    <xf numFmtId="0" fontId="11" fillId="0" borderId="14" xfId="2" applyFont="1" applyBorder="1" applyAlignment="1">
      <alignment vertical="center" shrinkToFit="1"/>
    </xf>
    <xf numFmtId="179" fontId="11" fillId="0" borderId="0" xfId="2" applyNumberFormat="1" applyFont="1">
      <alignment vertical="center"/>
    </xf>
    <xf numFmtId="176" fontId="9" fillId="0" borderId="0" xfId="2" applyNumberFormat="1" applyFont="1">
      <alignment vertical="center"/>
    </xf>
    <xf numFmtId="0" fontId="19" fillId="0" borderId="0" xfId="0" applyFont="1" applyAlignment="1">
      <alignment vertical="top"/>
    </xf>
    <xf numFmtId="0" fontId="24" fillId="0" borderId="0" xfId="4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2" fontId="15" fillId="4" borderId="8" xfId="0" applyNumberFormat="1" applyFont="1" applyFill="1" applyBorder="1" applyAlignment="1" applyProtection="1">
      <alignment horizontal="center" vertical="center"/>
      <protection locked="0"/>
    </xf>
    <xf numFmtId="2" fontId="15" fillId="4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9" fillId="4" borderId="44" xfId="2" applyFont="1" applyFill="1" applyBorder="1">
      <alignment vertical="center"/>
    </xf>
    <xf numFmtId="179" fontId="11" fillId="0" borderId="45" xfId="2" applyNumberFormat="1" applyFont="1" applyBorder="1">
      <alignment vertical="center"/>
    </xf>
    <xf numFmtId="0" fontId="11" fillId="0" borderId="46" xfId="2" applyFont="1" applyBorder="1" applyAlignment="1">
      <alignment vertical="center" shrinkToFit="1"/>
    </xf>
    <xf numFmtId="178" fontId="9" fillId="4" borderId="47" xfId="2" applyNumberFormat="1" applyFont="1" applyFill="1" applyBorder="1">
      <alignment vertical="center"/>
    </xf>
    <xf numFmtId="0" fontId="9" fillId="4" borderId="46" xfId="2" applyFont="1" applyFill="1" applyBorder="1" applyAlignment="1">
      <alignment vertical="center" shrinkToFit="1"/>
    </xf>
    <xf numFmtId="0" fontId="9" fillId="5" borderId="48" xfId="2" applyFont="1" applyFill="1" applyBorder="1">
      <alignment vertical="center"/>
    </xf>
    <xf numFmtId="179" fontId="11" fillId="5" borderId="49" xfId="2" applyNumberFormat="1" applyFont="1" applyFill="1" applyBorder="1">
      <alignment vertical="center"/>
    </xf>
    <xf numFmtId="0" fontId="11" fillId="5" borderId="50" xfId="2" applyFont="1" applyFill="1" applyBorder="1" applyAlignment="1">
      <alignment vertical="center" shrinkToFit="1"/>
    </xf>
    <xf numFmtId="176" fontId="9" fillId="5" borderId="51" xfId="2" applyNumberFormat="1" applyFont="1" applyFill="1" applyBorder="1">
      <alignment vertical="center"/>
    </xf>
    <xf numFmtId="0" fontId="9" fillId="5" borderId="52" xfId="2" applyFont="1" applyFill="1" applyBorder="1" applyAlignment="1">
      <alignment vertical="center" shrinkToFit="1"/>
    </xf>
    <xf numFmtId="0" fontId="4" fillId="5" borderId="0" xfId="0" applyFont="1" applyFill="1">
      <alignment vertical="center"/>
    </xf>
    <xf numFmtId="180" fontId="9" fillId="3" borderId="35" xfId="2" applyNumberFormat="1" applyFont="1" applyFill="1" applyBorder="1">
      <alignment vertical="center"/>
    </xf>
    <xf numFmtId="180" fontId="9" fillId="3" borderId="53" xfId="2" applyNumberFormat="1" applyFont="1" applyFill="1" applyBorder="1">
      <alignment vertical="center"/>
    </xf>
    <xf numFmtId="180" fontId="11" fillId="3" borderId="54" xfId="2" applyNumberFormat="1" applyFont="1" applyFill="1" applyBorder="1">
      <alignment vertical="center"/>
    </xf>
    <xf numFmtId="0" fontId="9" fillId="0" borderId="1" xfId="2" applyFont="1" applyBorder="1">
      <alignment vertical="center"/>
    </xf>
    <xf numFmtId="0" fontId="9" fillId="0" borderId="6" xfId="2" applyFont="1" applyBorder="1" applyAlignment="1">
      <alignment horizontal="center" vertical="center"/>
    </xf>
    <xf numFmtId="180" fontId="9" fillId="3" borderId="55" xfId="2" applyNumberFormat="1" applyFont="1" applyFill="1" applyBorder="1">
      <alignment vertical="center"/>
    </xf>
    <xf numFmtId="0" fontId="9" fillId="0" borderId="7" xfId="2" applyFont="1" applyBorder="1">
      <alignment vertical="center"/>
    </xf>
    <xf numFmtId="0" fontId="23" fillId="0" borderId="42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 shrinkToFit="1"/>
      <protection locked="0"/>
    </xf>
    <xf numFmtId="0" fontId="15" fillId="4" borderId="6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4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24" fillId="0" borderId="21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2" fontId="24" fillId="0" borderId="8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1" fillId="0" borderId="42" xfId="4" applyFont="1" applyBorder="1">
      <alignment vertical="center"/>
    </xf>
    <xf numFmtId="0" fontId="0" fillId="0" borderId="42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9" fillId="0" borderId="0" xfId="2" applyFont="1" applyAlignment="1">
      <alignment horizontal="left" vertical="center" shrinkToFit="1"/>
    </xf>
    <xf numFmtId="0" fontId="11" fillId="0" borderId="39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 shrinkToFit="1"/>
    </xf>
    <xf numFmtId="0" fontId="9" fillId="4" borderId="10" xfId="2" applyFont="1" applyFill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F3181D34-1AF9-482E-A189-5DF141B27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114300</xdr:rowOff>
    </xdr:from>
    <xdr:to>
      <xdr:col>9</xdr:col>
      <xdr:colOff>219075</xdr:colOff>
      <xdr:row>32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3E5421-8A17-06FE-FD85-7CAC802C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85750"/>
          <a:ext cx="6000750" cy="52292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95249</xdr:colOff>
      <xdr:row>16</xdr:row>
      <xdr:rowOff>142875</xdr:rowOff>
    </xdr:from>
    <xdr:to>
      <xdr:col>7</xdr:col>
      <xdr:colOff>428624</xdr:colOff>
      <xdr:row>18</xdr:row>
      <xdr:rowOff>57150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3DF16E2-2531-4D99-8BF5-C1B86B61824C}"/>
            </a:ext>
          </a:extLst>
        </xdr:cNvPr>
        <xdr:cNvSpPr/>
      </xdr:nvSpPr>
      <xdr:spPr>
        <a:xfrm>
          <a:off x="4210049" y="2886075"/>
          <a:ext cx="10191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561975</xdr:colOff>
      <xdr:row>20</xdr:row>
      <xdr:rowOff>142875</xdr:rowOff>
    </xdr:from>
    <xdr:to>
      <xdr:col>7</xdr:col>
      <xdr:colOff>209550</xdr:colOff>
      <xdr:row>22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883491D-3EF2-48EA-98E6-063EF3BC866C}"/>
            </a:ext>
          </a:extLst>
        </xdr:cNvPr>
        <xdr:cNvSpPr/>
      </xdr:nvSpPr>
      <xdr:spPr>
        <a:xfrm>
          <a:off x="3990975" y="3571875"/>
          <a:ext cx="10191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314325</xdr:colOff>
      <xdr:row>29</xdr:row>
      <xdr:rowOff>47625</xdr:rowOff>
    </xdr:from>
    <xdr:to>
      <xdr:col>6</xdr:col>
      <xdr:colOff>647700</xdr:colOff>
      <xdr:row>30</xdr:row>
      <xdr:rowOff>133350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1020529-E1C2-40B7-B163-E295503984A6}"/>
            </a:ext>
          </a:extLst>
        </xdr:cNvPr>
        <xdr:cNvSpPr/>
      </xdr:nvSpPr>
      <xdr:spPr>
        <a:xfrm>
          <a:off x="3743325" y="5019675"/>
          <a:ext cx="10191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21</xdr:row>
      <xdr:rowOff>104775</xdr:rowOff>
    </xdr:from>
    <xdr:to>
      <xdr:col>6</xdr:col>
      <xdr:colOff>476250</xdr:colOff>
      <xdr:row>29</xdr:row>
      <xdr:rowOff>114300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DDC7D1E-B700-0228-8D6D-FBB13EBFD81F}"/>
            </a:ext>
          </a:extLst>
        </xdr:cNvPr>
        <xdr:cNvCxnSpPr/>
      </xdr:nvCxnSpPr>
      <xdr:spPr>
        <a:xfrm flipH="1">
          <a:off x="4219575" y="3705225"/>
          <a:ext cx="371475" cy="1381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17</xdr:row>
      <xdr:rowOff>9525</xdr:rowOff>
    </xdr:from>
    <xdr:to>
      <xdr:col>3</xdr:col>
      <xdr:colOff>19050</xdr:colOff>
      <xdr:row>18</xdr:row>
      <xdr:rowOff>28575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0DA598B-A39D-1CDB-CFFB-87EFFE055C28}"/>
            </a:ext>
          </a:extLst>
        </xdr:cNvPr>
        <xdr:cNvSpPr/>
      </xdr:nvSpPr>
      <xdr:spPr>
        <a:xfrm>
          <a:off x="1333500" y="2924175"/>
          <a:ext cx="742950" cy="190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533399</xdr:colOff>
      <xdr:row>21</xdr:row>
      <xdr:rowOff>9525</xdr:rowOff>
    </xdr:from>
    <xdr:to>
      <xdr:col>3</xdr:col>
      <xdr:colOff>466724</xdr:colOff>
      <xdr:row>22</xdr:row>
      <xdr:rowOff>28575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0BCBBBD-2495-450A-8E30-A656DF5E657C}"/>
            </a:ext>
          </a:extLst>
        </xdr:cNvPr>
        <xdr:cNvSpPr/>
      </xdr:nvSpPr>
      <xdr:spPr>
        <a:xfrm>
          <a:off x="1219199" y="3609975"/>
          <a:ext cx="1304925" cy="190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123825</xdr:rowOff>
    </xdr:from>
    <xdr:to>
      <xdr:col>17</xdr:col>
      <xdr:colOff>114300</xdr:colOff>
      <xdr:row>34</xdr:row>
      <xdr:rowOff>47625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63C56A3-69A5-6D26-2847-0D9224DF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95275"/>
          <a:ext cx="11315700" cy="55816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542925</xdr:colOff>
      <xdr:row>24</xdr:row>
      <xdr:rowOff>152400</xdr:rowOff>
    </xdr:from>
    <xdr:to>
      <xdr:col>11</xdr:col>
      <xdr:colOff>333375</xdr:colOff>
      <xdr:row>27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203CAB9-1D02-44EE-A88E-34C635619A26}"/>
            </a:ext>
          </a:extLst>
        </xdr:cNvPr>
        <xdr:cNvSpPr/>
      </xdr:nvSpPr>
      <xdr:spPr>
        <a:xfrm>
          <a:off x="5343525" y="4267200"/>
          <a:ext cx="2533650" cy="438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304800</xdr:colOff>
      <xdr:row>2</xdr:row>
      <xdr:rowOff>95250</xdr:rowOff>
    </xdr:from>
    <xdr:to>
      <xdr:col>4</xdr:col>
      <xdr:colOff>95250</xdr:colOff>
      <xdr:row>5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0D980BA-9BF3-4EC5-90EE-943DB0C37B34}"/>
            </a:ext>
          </a:extLst>
        </xdr:cNvPr>
        <xdr:cNvSpPr/>
      </xdr:nvSpPr>
      <xdr:spPr>
        <a:xfrm>
          <a:off x="304800" y="438150"/>
          <a:ext cx="2533650" cy="438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F25"/>
  <sheetViews>
    <sheetView tabSelected="1" workbookViewId="0">
      <selection activeCell="I6" sqref="I6"/>
    </sheetView>
  </sheetViews>
  <sheetFormatPr defaultColWidth="17.36328125" defaultRowHeight="29.25" customHeight="1" x14ac:dyDescent="0.2"/>
  <cols>
    <col min="1" max="1" width="24" style="86" customWidth="1"/>
    <col min="2" max="2" width="16.7265625" style="86" customWidth="1"/>
    <col min="3" max="3" width="6.90625" style="86" customWidth="1"/>
    <col min="4" max="4" width="16.7265625" style="86" customWidth="1"/>
    <col min="5" max="5" width="6.90625" style="86" customWidth="1"/>
    <col min="6" max="6" width="9.7265625" style="86" bestFit="1" customWidth="1"/>
    <col min="7" max="7" width="4.26953125" style="86" customWidth="1"/>
    <col min="8" max="16384" width="17.36328125" style="86"/>
  </cols>
  <sheetData>
    <row r="1" spans="1:6" ht="29.25" customHeight="1" x14ac:dyDescent="0.2">
      <c r="A1" s="115" t="s">
        <v>106</v>
      </c>
    </row>
    <row r="2" spans="1:6" ht="29.25" customHeight="1" x14ac:dyDescent="0.2">
      <c r="A2" s="146" t="s">
        <v>85</v>
      </c>
      <c r="B2" s="146"/>
      <c r="C2" s="146"/>
      <c r="D2" s="146"/>
      <c r="E2" s="146"/>
      <c r="F2" s="146"/>
    </row>
    <row r="3" spans="1:6" ht="29.25" customHeight="1" x14ac:dyDescent="0.2">
      <c r="A3" s="157" t="s">
        <v>107</v>
      </c>
      <c r="B3" s="158"/>
      <c r="C3" s="158"/>
      <c r="D3" s="158"/>
      <c r="E3" s="158"/>
      <c r="F3" s="158"/>
    </row>
    <row r="4" spans="1:6" ht="29.25" customHeight="1" x14ac:dyDescent="0.2">
      <c r="A4" s="73" t="s">
        <v>1</v>
      </c>
      <c r="B4" s="73"/>
      <c r="C4" s="73"/>
      <c r="D4" s="73"/>
      <c r="E4" s="73"/>
    </row>
    <row r="5" spans="1:6" ht="29.25" customHeight="1" x14ac:dyDescent="0.2">
      <c r="A5" s="74" t="s">
        <v>0</v>
      </c>
      <c r="B5" s="121"/>
      <c r="C5" s="75" t="s">
        <v>62</v>
      </c>
      <c r="D5" s="93"/>
      <c r="E5" s="93"/>
    </row>
    <row r="6" spans="1:6" ht="29.25" customHeight="1" x14ac:dyDescent="0.2">
      <c r="A6" s="79"/>
      <c r="B6" s="79"/>
      <c r="C6" s="93"/>
      <c r="D6" s="93"/>
      <c r="E6" s="93"/>
    </row>
    <row r="7" spans="1:6" ht="29.25" customHeight="1" x14ac:dyDescent="0.2">
      <c r="A7" s="81" t="s">
        <v>82</v>
      </c>
      <c r="B7" s="82"/>
      <c r="C7" s="93"/>
      <c r="D7" s="93"/>
      <c r="E7" s="93"/>
    </row>
    <row r="8" spans="1:6" ht="29.25" customHeight="1" x14ac:dyDescent="0.2">
      <c r="A8" s="80"/>
      <c r="B8" s="151" t="s">
        <v>60</v>
      </c>
      <c r="C8" s="152"/>
      <c r="D8" s="151" t="s">
        <v>61</v>
      </c>
      <c r="E8" s="152"/>
    </row>
    <row r="9" spans="1:6" ht="29.25" customHeight="1" x14ac:dyDescent="0.2">
      <c r="A9" s="83" t="s">
        <v>64</v>
      </c>
      <c r="B9" s="153"/>
      <c r="C9" s="154"/>
      <c r="D9" s="153"/>
      <c r="E9" s="154"/>
      <c r="F9" s="86" t="s">
        <v>75</v>
      </c>
    </row>
    <row r="10" spans="1:6" ht="29.25" customHeight="1" x14ac:dyDescent="0.2">
      <c r="A10" s="83" t="s">
        <v>65</v>
      </c>
      <c r="B10" s="155"/>
      <c r="C10" s="156"/>
      <c r="D10" s="155"/>
      <c r="E10" s="156"/>
      <c r="F10" s="86" t="s">
        <v>63</v>
      </c>
    </row>
    <row r="11" spans="1:6" ht="29.25" customHeight="1" x14ac:dyDescent="0.2">
      <c r="A11" s="83" t="s">
        <v>66</v>
      </c>
      <c r="B11" s="155"/>
      <c r="C11" s="156"/>
      <c r="D11" s="155"/>
      <c r="E11" s="156"/>
      <c r="F11" s="86" t="s">
        <v>63</v>
      </c>
    </row>
    <row r="12" spans="1:6" ht="29.25" customHeight="1" x14ac:dyDescent="0.2">
      <c r="A12" s="83" t="s">
        <v>67</v>
      </c>
      <c r="B12" s="122"/>
      <c r="C12" s="94" t="s">
        <v>70</v>
      </c>
      <c r="D12" s="123"/>
      <c r="E12" s="94" t="s">
        <v>70</v>
      </c>
      <c r="F12" s="86" t="s">
        <v>63</v>
      </c>
    </row>
    <row r="13" spans="1:6" ht="18.75" customHeight="1" x14ac:dyDescent="0.2">
      <c r="A13" s="84"/>
      <c r="B13" s="85"/>
      <c r="C13" s="85"/>
      <c r="D13" s="85"/>
      <c r="E13" s="85"/>
    </row>
    <row r="14" spans="1:6" ht="18.75" customHeight="1" x14ac:dyDescent="0.2">
      <c r="A14" s="84" t="s">
        <v>71</v>
      </c>
      <c r="B14" s="85"/>
      <c r="C14" s="85"/>
      <c r="D14" s="85"/>
      <c r="E14" s="85"/>
    </row>
    <row r="15" spans="1:6" ht="18.75" customHeight="1" x14ac:dyDescent="0.2">
      <c r="A15" s="84" t="s">
        <v>111</v>
      </c>
      <c r="B15" s="85"/>
      <c r="C15" s="85"/>
      <c r="D15" s="85"/>
      <c r="E15" s="85"/>
    </row>
    <row r="16" spans="1:6" ht="18.75" customHeight="1" x14ac:dyDescent="0.2">
      <c r="A16" s="84" t="s">
        <v>92</v>
      </c>
      <c r="B16" s="85"/>
      <c r="C16" s="85"/>
      <c r="D16" s="85"/>
      <c r="E16" s="85"/>
    </row>
    <row r="17" spans="1:6" ht="18.75" customHeight="1" x14ac:dyDescent="0.2">
      <c r="A17" s="84" t="s">
        <v>93</v>
      </c>
      <c r="B17" s="85"/>
      <c r="C17" s="85"/>
      <c r="D17" s="85"/>
      <c r="E17" s="85"/>
    </row>
    <row r="18" spans="1:6" ht="18.75" customHeight="1" x14ac:dyDescent="0.2">
      <c r="A18" s="84"/>
      <c r="B18" s="85"/>
      <c r="C18" s="85"/>
      <c r="D18" s="85"/>
      <c r="E18" s="85"/>
    </row>
    <row r="19" spans="1:6" ht="22.5" customHeight="1" x14ac:dyDescent="0.2">
      <c r="A19" s="85"/>
      <c r="B19" s="85"/>
      <c r="C19" s="85"/>
      <c r="D19" s="85"/>
      <c r="E19" s="85"/>
    </row>
    <row r="20" spans="1:6" ht="29.25" customHeight="1" x14ac:dyDescent="0.2">
      <c r="A20" s="75" t="s">
        <v>94</v>
      </c>
      <c r="B20" s="93"/>
      <c r="C20" s="93"/>
      <c r="D20" s="93"/>
      <c r="E20" s="93"/>
    </row>
    <row r="21" spans="1:6" ht="29.25" customHeight="1" x14ac:dyDescent="0.2">
      <c r="A21" s="74"/>
      <c r="B21" s="149" t="s">
        <v>54</v>
      </c>
      <c r="C21" s="150"/>
      <c r="D21" s="149" t="s">
        <v>55</v>
      </c>
      <c r="E21" s="150"/>
    </row>
    <row r="22" spans="1:6" ht="29.25" customHeight="1" x14ac:dyDescent="0.2">
      <c r="A22" s="74" t="s">
        <v>72</v>
      </c>
      <c r="B22" s="76" t="e">
        <f>詳細試算!S17</f>
        <v>#DIV/0!</v>
      </c>
      <c r="C22" s="92" t="str">
        <f>詳細試算!F17</f>
        <v>kWh</v>
      </c>
      <c r="D22" s="76" t="e">
        <f>詳細試算!S23</f>
        <v>#DIV/0!</v>
      </c>
      <c r="E22" s="92" t="str">
        <f>詳細試算!F23</f>
        <v>kWh</v>
      </c>
      <c r="F22" s="86" t="s">
        <v>74</v>
      </c>
    </row>
    <row r="23" spans="1:6" ht="29.25" customHeight="1" x14ac:dyDescent="0.2">
      <c r="A23" s="74" t="s">
        <v>73</v>
      </c>
      <c r="B23" s="76" t="e">
        <f>詳細試算!S18</f>
        <v>#DIV/0!</v>
      </c>
      <c r="C23" s="92" t="s">
        <v>57</v>
      </c>
      <c r="D23" s="76" t="e">
        <f>詳細試算!S24</f>
        <v>#DIV/0!</v>
      </c>
      <c r="E23" s="92" t="s">
        <v>57</v>
      </c>
      <c r="F23" s="86" t="s">
        <v>74</v>
      </c>
    </row>
    <row r="24" spans="1:6" ht="29.25" customHeight="1" x14ac:dyDescent="0.2">
      <c r="A24" s="77" t="s">
        <v>59</v>
      </c>
      <c r="B24" s="147"/>
      <c r="C24" s="148"/>
      <c r="D24" s="78" t="e">
        <f>(1-D23/B23)*100</f>
        <v>#DIV/0!</v>
      </c>
      <c r="E24" s="91" t="s">
        <v>58</v>
      </c>
      <c r="F24" s="86" t="s">
        <v>74</v>
      </c>
    </row>
    <row r="25" spans="1:6" ht="29.25" customHeight="1" x14ac:dyDescent="0.2">
      <c r="A25" s="145" t="e">
        <f>IF(D24&gt;=30,"補助事業の要件を満たしています","補助事業の要件を満たしていません")</f>
        <v>#DIV/0!</v>
      </c>
      <c r="B25" s="145"/>
      <c r="C25" s="145"/>
      <c r="D25" s="145"/>
      <c r="E25" s="145"/>
    </row>
  </sheetData>
  <mergeCells count="14">
    <mergeCell ref="A25:E25"/>
    <mergeCell ref="A2:F2"/>
    <mergeCell ref="B24:C24"/>
    <mergeCell ref="B21:C21"/>
    <mergeCell ref="D21:E21"/>
    <mergeCell ref="B8:C8"/>
    <mergeCell ref="D8:E8"/>
    <mergeCell ref="B9:C9"/>
    <mergeCell ref="D9:E9"/>
    <mergeCell ref="B10:C10"/>
    <mergeCell ref="D10:E10"/>
    <mergeCell ref="B11:C11"/>
    <mergeCell ref="D11:E11"/>
    <mergeCell ref="A3:F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テーブル!$A$3:$A$4</xm:f>
          </x14:formula1>
          <xm:sqref>B5</xm:sqref>
        </x14:dataValidation>
        <x14:dataValidation type="list" allowBlank="1" showInputMessage="1" showErrorMessage="1" xr:uid="{00000000-0002-0000-0000-000001000000}">
          <x14:formula1>
            <xm:f>テーブル!$B$3:$B$7</xm:f>
          </x14:formula1>
          <xm:sqref>B9:E9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A84E-D8F4-4CC8-8F91-7DC5F76544F7}">
  <sheetPr>
    <tabColor rgb="FFFF0000"/>
  </sheetPr>
  <dimension ref="A1:L43"/>
  <sheetViews>
    <sheetView workbookViewId="0">
      <selection activeCell="Q14" sqref="Q14"/>
    </sheetView>
  </sheetViews>
  <sheetFormatPr defaultColWidth="9" defaultRowHeight="18" x14ac:dyDescent="0.2"/>
  <cols>
    <col min="1" max="1" width="1.7265625" style="106" customWidth="1"/>
    <col min="2" max="12" width="9" style="106"/>
    <col min="13" max="13" width="1.7265625" style="106" customWidth="1"/>
    <col min="14" max="16384" width="9" style="106"/>
  </cols>
  <sheetData>
    <row r="1" spans="1:12" s="116" customFormat="1" ht="20.149999999999999" customHeight="1" x14ac:dyDescent="0.2">
      <c r="B1" s="117" t="s">
        <v>96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119" customFormat="1" ht="20.149999999999999" customHeight="1" x14ac:dyDescent="0.2">
      <c r="A2" s="118"/>
      <c r="B2" s="125" t="s">
        <v>97</v>
      </c>
      <c r="C2" s="126">
        <f>計算シート!B10</f>
        <v>0</v>
      </c>
      <c r="D2" s="163">
        <f>計算シート!B11</f>
        <v>0</v>
      </c>
      <c r="E2" s="164"/>
      <c r="F2" s="125" t="s">
        <v>98</v>
      </c>
      <c r="G2" s="165">
        <f>計算シート!B12</f>
        <v>0</v>
      </c>
      <c r="H2" s="166"/>
      <c r="I2" s="166"/>
      <c r="J2" s="125" t="s">
        <v>99</v>
      </c>
      <c r="K2" s="167">
        <f>計算シート!B9</f>
        <v>0</v>
      </c>
      <c r="L2" s="166"/>
    </row>
    <row r="4" spans="1:12" x14ac:dyDescent="0.2">
      <c r="B4" s="159" t="s">
        <v>100</v>
      </c>
      <c r="C4" s="160"/>
      <c r="D4" s="160"/>
      <c r="E4" s="160"/>
      <c r="F4" s="160"/>
      <c r="G4" s="159" t="s">
        <v>101</v>
      </c>
      <c r="H4" s="160"/>
      <c r="I4" s="160"/>
      <c r="J4" s="160"/>
      <c r="K4" s="160"/>
      <c r="L4" s="160"/>
    </row>
    <row r="5" spans="1:12" x14ac:dyDescent="0.2">
      <c r="B5" s="161"/>
      <c r="C5" s="162"/>
      <c r="D5" s="162"/>
      <c r="E5" s="162"/>
      <c r="F5" s="162"/>
      <c r="G5" s="161"/>
      <c r="H5" s="162"/>
      <c r="I5" s="162"/>
      <c r="J5" s="162"/>
      <c r="K5" s="162"/>
      <c r="L5" s="162"/>
    </row>
    <row r="6" spans="1:12" x14ac:dyDescent="0.2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</row>
    <row r="7" spans="1:12" x14ac:dyDescent="0.2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</row>
    <row r="8" spans="1:12" x14ac:dyDescent="0.2"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</row>
    <row r="9" spans="1:12" x14ac:dyDescent="0.2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</row>
    <row r="10" spans="1:12" x14ac:dyDescent="0.2"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</row>
    <row r="11" spans="1:12" x14ac:dyDescent="0.2"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</row>
    <row r="12" spans="1:12" x14ac:dyDescent="0.2"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</row>
    <row r="13" spans="1:12" x14ac:dyDescent="0.2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</row>
    <row r="14" spans="1:12" x14ac:dyDescent="0.2"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</row>
    <row r="15" spans="1:12" x14ac:dyDescent="0.2"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</row>
    <row r="16" spans="1:12" x14ac:dyDescent="0.2"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</row>
    <row r="17" spans="2:12" x14ac:dyDescent="0.2"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2:12" x14ac:dyDescent="0.2"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</row>
    <row r="19" spans="2:12" x14ac:dyDescent="0.2"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</row>
    <row r="20" spans="2:12" x14ac:dyDescent="0.2"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</row>
    <row r="21" spans="2:12" x14ac:dyDescent="0.2"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</row>
    <row r="22" spans="2:12" x14ac:dyDescent="0.2"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</row>
    <row r="23" spans="2:12" x14ac:dyDescent="0.2"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</row>
    <row r="24" spans="2:12" x14ac:dyDescent="0.2"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</row>
    <row r="25" spans="2:12" x14ac:dyDescent="0.2"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</row>
    <row r="26" spans="2:12" x14ac:dyDescent="0.2"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7" spans="2:12" x14ac:dyDescent="0.2"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</row>
    <row r="28" spans="2:12" x14ac:dyDescent="0.2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2:12" x14ac:dyDescent="0.2"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</row>
    <row r="30" spans="2:12" x14ac:dyDescent="0.2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</row>
    <row r="31" spans="2:12" x14ac:dyDescent="0.2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</row>
    <row r="32" spans="2:12" x14ac:dyDescent="0.2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  <row r="33" spans="2:12" x14ac:dyDescent="0.2"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</row>
    <row r="34" spans="2:12" x14ac:dyDescent="0.2"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</row>
    <row r="35" spans="2:12" x14ac:dyDescent="0.2"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</row>
    <row r="36" spans="2:12" x14ac:dyDescent="0.2"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</row>
    <row r="37" spans="2:12" x14ac:dyDescent="0.2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</row>
    <row r="38" spans="2:12" x14ac:dyDescent="0.2"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</row>
    <row r="39" spans="2:12" x14ac:dyDescent="0.2"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</row>
    <row r="40" spans="2:12" x14ac:dyDescent="0.2"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</row>
    <row r="41" spans="2:12" x14ac:dyDescent="0.2"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</row>
    <row r="42" spans="2:12" x14ac:dyDescent="0.2"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</row>
    <row r="43" spans="2:12" x14ac:dyDescent="0.2"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</row>
  </sheetData>
  <sheetProtection algorithmName="SHA-512" hashValue="Mklp51d26jX3+mMR2st/dY4Odbvc2/G71ZTuk2uZ1WQn4k+E7vbcFDnnVi6Ejp5e9I9WOmzmXJXv9WTYPQYZEw==" saltValue="ywgQb83iN6tb/LVBjTIQbA==" spinCount="100000" sheet="1" scenarios="1" formatCells="0"/>
  <mergeCells count="7">
    <mergeCell ref="B4:F4"/>
    <mergeCell ref="G4:L4"/>
    <mergeCell ref="B5:F43"/>
    <mergeCell ref="G5:L43"/>
    <mergeCell ref="D2:E2"/>
    <mergeCell ref="G2:I2"/>
    <mergeCell ref="K2:L2"/>
  </mergeCells>
  <phoneticPr fontId="3"/>
  <printOptions horizontalCentered="1"/>
  <pageMargins left="0.11811023622047245" right="0.31496062992125984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9473D-8C5B-4D56-99D7-AA63C8BA0BEE}">
  <sheetPr>
    <tabColor theme="9" tint="-0.249977111117893"/>
  </sheetPr>
  <dimension ref="A1:L44"/>
  <sheetViews>
    <sheetView workbookViewId="0">
      <selection activeCell="G5" sqref="G5:L43"/>
    </sheetView>
  </sheetViews>
  <sheetFormatPr defaultColWidth="9" defaultRowHeight="18" x14ac:dyDescent="0.2"/>
  <cols>
    <col min="1" max="1" width="1.7265625" style="106" customWidth="1"/>
    <col min="2" max="12" width="9" style="106"/>
    <col min="13" max="13" width="1.7265625" style="106" customWidth="1"/>
    <col min="14" max="16384" width="9" style="106"/>
  </cols>
  <sheetData>
    <row r="1" spans="1:12" s="116" customFormat="1" ht="20.149999999999999" customHeight="1" x14ac:dyDescent="0.2">
      <c r="B1" s="117" t="s">
        <v>102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119" customFormat="1" ht="20.149999999999999" customHeight="1" x14ac:dyDescent="0.2">
      <c r="A2" s="118"/>
      <c r="B2" s="120" t="s">
        <v>97</v>
      </c>
      <c r="C2" s="124">
        <f>計算シート!D10</f>
        <v>0</v>
      </c>
      <c r="D2" s="170">
        <f>計算シート!D11</f>
        <v>0</v>
      </c>
      <c r="E2" s="171"/>
      <c r="F2" s="120" t="s">
        <v>98</v>
      </c>
      <c r="G2" s="172">
        <f>計算シート!D12</f>
        <v>0</v>
      </c>
      <c r="H2" s="160"/>
      <c r="I2" s="160"/>
      <c r="J2" s="120" t="s">
        <v>99</v>
      </c>
      <c r="K2" s="173">
        <f>計算シート!D9</f>
        <v>0</v>
      </c>
      <c r="L2" s="160"/>
    </row>
    <row r="4" spans="1:12" x14ac:dyDescent="0.2">
      <c r="B4" s="159" t="s">
        <v>103</v>
      </c>
      <c r="C4" s="160"/>
      <c r="D4" s="160"/>
      <c r="E4" s="160"/>
      <c r="F4" s="160"/>
      <c r="G4" s="159" t="s">
        <v>104</v>
      </c>
      <c r="H4" s="160"/>
      <c r="I4" s="160"/>
      <c r="J4" s="160"/>
      <c r="K4" s="160"/>
      <c r="L4" s="160"/>
    </row>
    <row r="5" spans="1:12" x14ac:dyDescent="0.2">
      <c r="B5" s="161"/>
      <c r="C5" s="162"/>
      <c r="D5" s="162"/>
      <c r="E5" s="162"/>
      <c r="F5" s="162"/>
      <c r="G5" s="161"/>
      <c r="H5" s="162"/>
      <c r="I5" s="162"/>
      <c r="J5" s="162"/>
      <c r="K5" s="162"/>
      <c r="L5" s="162"/>
    </row>
    <row r="6" spans="1:12" x14ac:dyDescent="0.2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</row>
    <row r="7" spans="1:12" x14ac:dyDescent="0.2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</row>
    <row r="8" spans="1:12" x14ac:dyDescent="0.2"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</row>
    <row r="9" spans="1:12" x14ac:dyDescent="0.2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</row>
    <row r="10" spans="1:12" x14ac:dyDescent="0.2"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</row>
    <row r="11" spans="1:12" x14ac:dyDescent="0.2"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</row>
    <row r="12" spans="1:12" x14ac:dyDescent="0.2"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</row>
    <row r="13" spans="1:12" x14ac:dyDescent="0.2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</row>
    <row r="14" spans="1:12" x14ac:dyDescent="0.2"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</row>
    <row r="15" spans="1:12" x14ac:dyDescent="0.2"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</row>
    <row r="16" spans="1:12" x14ac:dyDescent="0.2"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</row>
    <row r="17" spans="2:12" x14ac:dyDescent="0.2"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2:12" x14ac:dyDescent="0.2"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</row>
    <row r="19" spans="2:12" x14ac:dyDescent="0.2"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</row>
    <row r="20" spans="2:12" x14ac:dyDescent="0.2"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</row>
    <row r="21" spans="2:12" x14ac:dyDescent="0.2"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</row>
    <row r="22" spans="2:12" x14ac:dyDescent="0.2"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</row>
    <row r="23" spans="2:12" x14ac:dyDescent="0.2"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</row>
    <row r="24" spans="2:12" x14ac:dyDescent="0.2"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</row>
    <row r="25" spans="2:12" x14ac:dyDescent="0.2"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</row>
    <row r="26" spans="2:12" x14ac:dyDescent="0.2"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7" spans="2:12" x14ac:dyDescent="0.2"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</row>
    <row r="28" spans="2:12" x14ac:dyDescent="0.2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2:12" x14ac:dyDescent="0.2"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</row>
    <row r="30" spans="2:12" x14ac:dyDescent="0.2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</row>
    <row r="31" spans="2:12" x14ac:dyDescent="0.2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</row>
    <row r="32" spans="2:12" x14ac:dyDescent="0.2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  <row r="33" spans="2:12" x14ac:dyDescent="0.2"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</row>
    <row r="34" spans="2:12" x14ac:dyDescent="0.2"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</row>
    <row r="35" spans="2:12" x14ac:dyDescent="0.2"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</row>
    <row r="36" spans="2:12" x14ac:dyDescent="0.2"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</row>
    <row r="37" spans="2:12" x14ac:dyDescent="0.2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</row>
    <row r="38" spans="2:12" x14ac:dyDescent="0.2"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</row>
    <row r="39" spans="2:12" x14ac:dyDescent="0.2"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</row>
    <row r="40" spans="2:12" x14ac:dyDescent="0.2"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</row>
    <row r="41" spans="2:12" x14ac:dyDescent="0.2"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</row>
    <row r="42" spans="2:12" x14ac:dyDescent="0.2"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</row>
    <row r="43" spans="2:12" x14ac:dyDescent="0.2"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</row>
    <row r="44" spans="2:12" x14ac:dyDescent="0.2">
      <c r="B44" s="168" t="s">
        <v>105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</row>
  </sheetData>
  <sheetProtection algorithmName="SHA-512" hashValue="jOZbmuSVmoF1WxUseUlqwZq1U1Em7dNRzht5CpyHJquo4Tbk5bXp3MHKpEsKS+n8zPXexpORpu6W/62BZlu3Iw==" saltValue="Rk+/Jw/wQXr+ULdWIC4Ktw==" spinCount="100000" sheet="1" scenarios="1"/>
  <mergeCells count="8">
    <mergeCell ref="B44:L44"/>
    <mergeCell ref="D2:E2"/>
    <mergeCell ref="G2:I2"/>
    <mergeCell ref="K2:L2"/>
    <mergeCell ref="B4:F4"/>
    <mergeCell ref="G4:L4"/>
    <mergeCell ref="B5:F43"/>
    <mergeCell ref="G5:L43"/>
  </mergeCells>
  <phoneticPr fontId="3"/>
  <printOptions horizontalCentered="1"/>
  <pageMargins left="0.11811023622047245" right="0.31496062992125984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C1:Y24"/>
  <sheetViews>
    <sheetView view="pageBreakPreview" zoomScale="110" zoomScaleNormal="110" zoomScaleSheetLayoutView="110" workbookViewId="0">
      <selection activeCell="S24" sqref="S24"/>
    </sheetView>
  </sheetViews>
  <sheetFormatPr defaultColWidth="8.90625" defaultRowHeight="16.149999999999999" customHeight="1" x14ac:dyDescent="0.2"/>
  <cols>
    <col min="1" max="2" width="8.90625" style="3"/>
    <col min="3" max="3" width="4.26953125" style="5" customWidth="1"/>
    <col min="4" max="4" width="18.36328125" style="3" bestFit="1" customWidth="1"/>
    <col min="5" max="5" width="15.7265625" style="4" customWidth="1"/>
    <col min="6" max="6" width="11.7265625" style="3" bestFit="1" customWidth="1"/>
    <col min="7" max="18" width="7.6328125" style="3" customWidth="1"/>
    <col min="19" max="19" width="8.90625" style="3" customWidth="1"/>
    <col min="20" max="20" width="17.08984375" style="3" customWidth="1"/>
    <col min="21" max="16384" width="8.90625" style="3"/>
  </cols>
  <sheetData>
    <row r="1" spans="3:25" ht="15" customHeight="1" x14ac:dyDescent="0.2">
      <c r="C1" s="2" t="s">
        <v>4</v>
      </c>
    </row>
    <row r="2" spans="3:25" ht="15" customHeight="1" x14ac:dyDescent="0.2">
      <c r="D2" s="6"/>
      <c r="F2" s="7" t="s">
        <v>5</v>
      </c>
      <c r="G2" s="8"/>
      <c r="H2" s="8"/>
      <c r="I2" s="8"/>
      <c r="J2" s="8"/>
      <c r="K2" s="8"/>
      <c r="L2" s="174" t="s">
        <v>51</v>
      </c>
      <c r="M2" s="174"/>
      <c r="N2" s="8"/>
      <c r="O2" s="7" t="s">
        <v>52</v>
      </c>
      <c r="P2" s="8"/>
      <c r="Q2" s="7"/>
      <c r="S2" s="8"/>
      <c r="U2" s="105"/>
      <c r="V2" s="179" t="s">
        <v>2</v>
      </c>
      <c r="W2" s="179"/>
      <c r="X2" s="179" t="s">
        <v>91</v>
      </c>
      <c r="Y2" s="179"/>
    </row>
    <row r="3" spans="3:25" ht="15" customHeight="1" x14ac:dyDescent="0.2">
      <c r="D3" s="9"/>
      <c r="E3" s="10"/>
      <c r="F3" s="107" t="s">
        <v>95</v>
      </c>
      <c r="G3" s="175" t="s">
        <v>50</v>
      </c>
      <c r="H3" s="176"/>
      <c r="I3" s="177" t="s">
        <v>6</v>
      </c>
      <c r="J3" s="178"/>
      <c r="K3" s="11"/>
      <c r="L3" s="55" t="s">
        <v>79</v>
      </c>
      <c r="M3" s="102">
        <f>計算シート!B12</f>
        <v>0</v>
      </c>
      <c r="N3" s="95"/>
      <c r="O3" s="87"/>
      <c r="P3" s="69" t="s">
        <v>2</v>
      </c>
      <c r="Q3" s="69" t="s">
        <v>3</v>
      </c>
      <c r="R3" s="66" t="s">
        <v>53</v>
      </c>
      <c r="S3" s="66"/>
      <c r="U3" s="105"/>
      <c r="V3" s="55" t="s">
        <v>86</v>
      </c>
      <c r="W3" s="55" t="s">
        <v>90</v>
      </c>
      <c r="X3" s="55" t="s">
        <v>86</v>
      </c>
      <c r="Y3" s="55" t="s">
        <v>90</v>
      </c>
    </row>
    <row r="4" spans="3:25" ht="15" customHeight="1" x14ac:dyDescent="0.2">
      <c r="D4" s="9"/>
      <c r="E4" s="12"/>
      <c r="F4" s="108" t="s">
        <v>7</v>
      </c>
      <c r="G4" s="111">
        <v>36.700000000000003</v>
      </c>
      <c r="H4" s="112" t="s">
        <v>8</v>
      </c>
      <c r="I4" s="109">
        <v>2.4900000000000002</v>
      </c>
      <c r="J4" s="110" t="s">
        <v>9</v>
      </c>
      <c r="K4" s="13"/>
      <c r="L4" s="104" t="s">
        <v>55</v>
      </c>
      <c r="M4" s="103">
        <f>計算シート!D12</f>
        <v>0</v>
      </c>
      <c r="N4" s="96"/>
      <c r="O4" s="88" t="s">
        <v>11</v>
      </c>
      <c r="P4" s="67">
        <f>V4+W4</f>
        <v>27.798999999999999</v>
      </c>
      <c r="Q4" s="68">
        <f>X4+Y4</f>
        <v>46.552999999999997</v>
      </c>
      <c r="R4" s="70">
        <f>IF(計算シート!B5=P3,P4,Q4)</f>
        <v>46.552999999999997</v>
      </c>
      <c r="S4" s="70" t="s">
        <v>12</v>
      </c>
      <c r="U4" s="105" t="s">
        <v>87</v>
      </c>
      <c r="V4" s="105">
        <v>26.515000000000001</v>
      </c>
      <c r="W4" s="105">
        <v>1.284</v>
      </c>
      <c r="X4" s="105">
        <v>43.472999999999999</v>
      </c>
      <c r="Y4" s="105">
        <v>3.08</v>
      </c>
    </row>
    <row r="5" spans="3:25" ht="15" customHeight="1" x14ac:dyDescent="0.2">
      <c r="D5" s="9"/>
      <c r="E5" s="12"/>
      <c r="F5" s="108" t="s">
        <v>56</v>
      </c>
      <c r="G5" s="111">
        <v>91.2</v>
      </c>
      <c r="H5" s="112" t="s">
        <v>48</v>
      </c>
      <c r="I5" s="109">
        <v>6.55</v>
      </c>
      <c r="J5" s="110" t="s">
        <v>49</v>
      </c>
      <c r="K5" s="13"/>
      <c r="L5" s="98"/>
      <c r="M5" s="99"/>
      <c r="N5" s="97"/>
      <c r="O5" s="89" t="s">
        <v>16</v>
      </c>
      <c r="P5" s="67">
        <f t="shared" ref="P5:P6" si="0">V5+W5</f>
        <v>19.221</v>
      </c>
      <c r="Q5" s="68">
        <f t="shared" ref="Q5:Q6" si="1">X5+Y5</f>
        <v>32.103000000000002</v>
      </c>
      <c r="R5" s="71">
        <f>IF(計算シート!B5=P3,P5,Q5)</f>
        <v>32.103000000000002</v>
      </c>
      <c r="S5" s="71" t="s">
        <v>12</v>
      </c>
      <c r="U5" s="105" t="s">
        <v>88</v>
      </c>
      <c r="V5" s="105">
        <v>18.445</v>
      </c>
      <c r="W5" s="105">
        <v>0.77600000000000002</v>
      </c>
      <c r="X5" s="105">
        <v>30.242000000000001</v>
      </c>
      <c r="Y5" s="105">
        <v>1.861</v>
      </c>
    </row>
    <row r="6" spans="3:25" ht="15" customHeight="1" thickBot="1" x14ac:dyDescent="0.25">
      <c r="D6" s="9"/>
      <c r="E6" s="9"/>
      <c r="F6" s="127" t="s">
        <v>13</v>
      </c>
      <c r="G6" s="128">
        <v>3.6</v>
      </c>
      <c r="H6" s="129" t="s">
        <v>14</v>
      </c>
      <c r="I6" s="130">
        <v>0.48099999999999998</v>
      </c>
      <c r="J6" s="131" t="s">
        <v>15</v>
      </c>
      <c r="K6" s="14"/>
      <c r="L6" s="100"/>
      <c r="M6" s="101"/>
      <c r="N6" s="97"/>
      <c r="O6" s="90" t="s">
        <v>10</v>
      </c>
      <c r="P6" s="67">
        <f t="shared" si="0"/>
        <v>37.471000000000004</v>
      </c>
      <c r="Q6" s="68">
        <f t="shared" si="1"/>
        <v>62.713999999999999</v>
      </c>
      <c r="R6" s="72">
        <f>IF(計算シート!B5=P3,P6,Q6)</f>
        <v>62.713999999999999</v>
      </c>
      <c r="S6" s="72" t="s">
        <v>12</v>
      </c>
      <c r="U6" s="105" t="s">
        <v>89</v>
      </c>
      <c r="V6" s="105">
        <v>35.737000000000002</v>
      </c>
      <c r="W6" s="105">
        <v>1.734</v>
      </c>
      <c r="X6" s="105">
        <v>58.594000000000001</v>
      </c>
      <c r="Y6" s="105">
        <v>4.12</v>
      </c>
    </row>
    <row r="7" spans="3:25" ht="15" customHeight="1" thickBot="1" x14ac:dyDescent="0.25">
      <c r="D7" s="9"/>
      <c r="E7" s="9"/>
      <c r="F7" s="132" t="s">
        <v>108</v>
      </c>
      <c r="G7" s="133">
        <v>40.6</v>
      </c>
      <c r="H7" s="134" t="s">
        <v>48</v>
      </c>
      <c r="I7" s="135">
        <v>2.31</v>
      </c>
      <c r="J7" s="136" t="s">
        <v>49</v>
      </c>
      <c r="K7" s="14"/>
      <c r="O7" s="9"/>
      <c r="P7" s="16"/>
      <c r="Q7" s="15"/>
    </row>
    <row r="8" spans="3:25" ht="15" customHeight="1" x14ac:dyDescent="0.2">
      <c r="D8" s="9"/>
      <c r="E8" s="9"/>
      <c r="G8" s="113"/>
      <c r="H8" s="100"/>
      <c r="I8" s="114"/>
      <c r="J8" s="8"/>
      <c r="K8" s="14"/>
      <c r="O8" s="9"/>
      <c r="P8" s="16"/>
      <c r="Q8" s="15"/>
    </row>
    <row r="9" spans="3:25" ht="15" customHeight="1" x14ac:dyDescent="0.2">
      <c r="C9" s="17" t="s">
        <v>17</v>
      </c>
      <c r="D9" s="18"/>
    </row>
    <row r="10" spans="3:25" ht="15" customHeight="1" x14ac:dyDescent="0.2">
      <c r="C10" s="19"/>
      <c r="D10" s="20"/>
      <c r="E10" s="21"/>
      <c r="F10" s="19" t="s">
        <v>18</v>
      </c>
      <c r="G10" s="22" t="s">
        <v>19</v>
      </c>
      <c r="H10" s="23" t="s">
        <v>20</v>
      </c>
      <c r="I10" s="23" t="s">
        <v>21</v>
      </c>
      <c r="J10" s="23" t="s">
        <v>22</v>
      </c>
      <c r="K10" s="23" t="s">
        <v>23</v>
      </c>
      <c r="L10" s="23" t="s">
        <v>24</v>
      </c>
      <c r="M10" s="23" t="s">
        <v>25</v>
      </c>
      <c r="N10" s="23" t="s">
        <v>26</v>
      </c>
      <c r="O10" s="23" t="s">
        <v>27</v>
      </c>
      <c r="P10" s="23" t="s">
        <v>28</v>
      </c>
      <c r="Q10" s="23" t="s">
        <v>29</v>
      </c>
      <c r="R10" s="24" t="s">
        <v>30</v>
      </c>
      <c r="S10" s="25" t="s">
        <v>31</v>
      </c>
    </row>
    <row r="11" spans="3:25" ht="15" customHeight="1" x14ac:dyDescent="0.2">
      <c r="C11" s="19" t="s">
        <v>32</v>
      </c>
      <c r="D11" s="26" t="s">
        <v>33</v>
      </c>
      <c r="E11" s="27"/>
      <c r="F11" s="28" t="s">
        <v>34</v>
      </c>
      <c r="G11" s="29">
        <v>30</v>
      </c>
      <c r="H11" s="30">
        <v>31</v>
      </c>
      <c r="I11" s="30">
        <v>30</v>
      </c>
      <c r="J11" s="30">
        <v>31</v>
      </c>
      <c r="K11" s="30">
        <v>31</v>
      </c>
      <c r="L11" s="30">
        <v>30</v>
      </c>
      <c r="M11" s="30">
        <v>31</v>
      </c>
      <c r="N11" s="30">
        <v>30</v>
      </c>
      <c r="O11" s="30">
        <v>31</v>
      </c>
      <c r="P11" s="30">
        <v>31</v>
      </c>
      <c r="Q11" s="30">
        <v>28</v>
      </c>
      <c r="R11" s="31">
        <v>31</v>
      </c>
      <c r="S11" s="32">
        <f>SUM(G11:R11)</f>
        <v>365</v>
      </c>
    </row>
    <row r="12" spans="3:25" ht="15" customHeight="1" x14ac:dyDescent="0.2">
      <c r="C12" s="19" t="s">
        <v>35</v>
      </c>
      <c r="D12" s="33" t="s">
        <v>36</v>
      </c>
      <c r="E12" s="27" t="s">
        <v>37</v>
      </c>
      <c r="F12" s="19" t="s">
        <v>38</v>
      </c>
      <c r="G12" s="34">
        <f>$R$4*G11</f>
        <v>1396.59</v>
      </c>
      <c r="H12" s="35">
        <f>$R$4*H11</f>
        <v>1443.143</v>
      </c>
      <c r="I12" s="35">
        <f>$R$5*I11</f>
        <v>963.09</v>
      </c>
      <c r="J12" s="35">
        <f t="shared" ref="J12:L12" si="2">$R$5*J11</f>
        <v>995.1930000000001</v>
      </c>
      <c r="K12" s="35">
        <f t="shared" si="2"/>
        <v>995.1930000000001</v>
      </c>
      <c r="L12" s="35">
        <f t="shared" si="2"/>
        <v>963.09</v>
      </c>
      <c r="M12" s="35">
        <f>$R$4*M11</f>
        <v>1443.143</v>
      </c>
      <c r="N12" s="35">
        <f>$R$4*N11</f>
        <v>1396.59</v>
      </c>
      <c r="O12" s="35">
        <f>$R$6*O11</f>
        <v>1944.134</v>
      </c>
      <c r="P12" s="35">
        <f t="shared" ref="P12:Q12" si="3">$R$6*P11</f>
        <v>1944.134</v>
      </c>
      <c r="Q12" s="35">
        <f t="shared" si="3"/>
        <v>1755.992</v>
      </c>
      <c r="R12" s="36">
        <f>$R$6*R11</f>
        <v>1944.134</v>
      </c>
      <c r="S12" s="37">
        <f>SUM(G12:R12)</f>
        <v>17184.425999999999</v>
      </c>
    </row>
    <row r="13" spans="3:25" ht="15" customHeight="1" x14ac:dyDescent="0.2">
      <c r="D13" s="38"/>
      <c r="E13" s="8"/>
      <c r="F13" s="5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</row>
    <row r="14" spans="3:25" ht="15" customHeight="1" x14ac:dyDescent="0.2">
      <c r="C14" s="4" t="s">
        <v>68</v>
      </c>
      <c r="D14" s="38"/>
      <c r="E14" s="8"/>
      <c r="F14" s="5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</row>
    <row r="15" spans="3:25" ht="15" customHeight="1" x14ac:dyDescent="0.2">
      <c r="C15" s="17">
        <f>計算シート!B9</f>
        <v>0</v>
      </c>
      <c r="D15" s="38"/>
      <c r="P15" s="141"/>
    </row>
    <row r="16" spans="3:25" ht="15" customHeight="1" x14ac:dyDescent="0.2">
      <c r="C16" s="22"/>
      <c r="D16" s="53"/>
      <c r="E16" s="54"/>
      <c r="F16" s="55" t="s">
        <v>18</v>
      </c>
      <c r="G16" s="56" t="s">
        <v>19</v>
      </c>
      <c r="H16" s="23" t="s">
        <v>20</v>
      </c>
      <c r="I16" s="23" t="s">
        <v>21</v>
      </c>
      <c r="J16" s="23" t="s">
        <v>22</v>
      </c>
      <c r="K16" s="23" t="s">
        <v>23</v>
      </c>
      <c r="L16" s="23" t="s">
        <v>24</v>
      </c>
      <c r="M16" s="23" t="s">
        <v>25</v>
      </c>
      <c r="N16" s="23" t="s">
        <v>26</v>
      </c>
      <c r="O16" s="23" t="s">
        <v>27</v>
      </c>
      <c r="P16" s="23" t="s">
        <v>28</v>
      </c>
      <c r="Q16" s="23" t="s">
        <v>29</v>
      </c>
      <c r="R16" s="24" t="s">
        <v>30</v>
      </c>
      <c r="S16" s="142" t="s">
        <v>31</v>
      </c>
    </row>
    <row r="17" spans="3:20" ht="15" customHeight="1" x14ac:dyDescent="0.2">
      <c r="C17" s="57" t="s">
        <v>39</v>
      </c>
      <c r="D17" s="58" t="s">
        <v>110</v>
      </c>
      <c r="E17" s="59" t="s">
        <v>80</v>
      </c>
      <c r="F17" s="60" t="str">
        <f>IF(計算シート!$B$9=テーブル!$B$3,"L",IF(計算シート!$B$9=テーブル!$B$4,"㎥",IF(計算シート!$B$9=テーブル!$B$7,"㎥","kWh")))</f>
        <v>kWh</v>
      </c>
      <c r="G17" s="44" t="e">
        <f>IF(計算シート!$B$9=テーブル!$B$3,ROUND(G12/$M$3/$G$4,0),IF(計算シート!$B$9=テーブル!$B$4,ROUND(G12/$M$3/$G$5,0),IF(計算シート!$B$9=テーブル!$B$5,ROUND(G12/$M$3/$G$6,0),IF(計算シート!$B$9=テーブル!$B$6,ROUND(G12/$M$3/$G$6,0),ROUND(G12/$M$3/$G$7,0)))))</f>
        <v>#DIV/0!</v>
      </c>
      <c r="H17" s="45" t="e">
        <f>IF(計算シート!$B$9=テーブル!$B$3,ROUND(H12/$M$3/$G$4,0),IF(計算シート!$B$9=テーブル!$B$4,ROUND(H12/$M$3/$G$5,0),IF(計算シート!$B$9=テーブル!$B$5,ROUND(H12/$M$3/$G$6,0),IF(計算シート!$B$9=テーブル!$B$6,ROUND(H12/$M$3/$G$6,0),ROUND(H12/$M$3/$G$7,0)))))</f>
        <v>#DIV/0!</v>
      </c>
      <c r="I17" s="45" t="e">
        <f>IF(計算シート!$B$9=テーブル!$B$3,ROUND(I12/$M$3/$G$4,0),IF(計算シート!$B$9=テーブル!$B$4,ROUND(I12/$M$3/$G$5,0),IF(計算シート!$B$9=テーブル!$B$5,ROUND(I12/$M$3/$G$6,0),IF(計算シート!$B$9=テーブル!$B$6,ROUND(I12/$M$3/$G$6,0),ROUND(I12/$M$3/$G$7,0)))))</f>
        <v>#DIV/0!</v>
      </c>
      <c r="J17" s="45" t="e">
        <f>IF(計算シート!$B$9=テーブル!$B$3,ROUND(J12/$M$3/$G$4,0),IF(計算シート!$B$9=テーブル!$B$4,ROUND(J12/$M$3/$G$5,0),IF(計算シート!$B$9=テーブル!$B$5,ROUND(J12/$M$3/$G$6,0),IF(計算シート!$B$9=テーブル!$B$6,ROUND(J12/$M$3/$G$6,0),ROUND(J12/$M$3/$G$7,0)))))</f>
        <v>#DIV/0!</v>
      </c>
      <c r="K17" s="45" t="e">
        <f>IF(計算シート!$B$9=テーブル!$B$3,ROUND(K12/$M$3/$G$4,0),IF(計算シート!$B$9=テーブル!$B$4,ROUND(K12/$M$3/$G$5,0),IF(計算シート!$B$9=テーブル!$B$5,ROUND(K12/$M$3/$G$6,0),IF(計算シート!$B$9=テーブル!$B$6,ROUND(K12/$M$3/$G$6,0),ROUND(K12/$M$3/$G$7,0)))))</f>
        <v>#DIV/0!</v>
      </c>
      <c r="L17" s="45" t="e">
        <f>IF(計算シート!$B$9=テーブル!$B$3,ROUND(L12/$M$3/$G$4,0),IF(計算シート!$B$9=テーブル!$B$4,ROUND(L12/$M$3/$G$5,0),IF(計算シート!$B$9=テーブル!$B$5,ROUND(L12/$M$3/$G$6,0),IF(計算シート!$B$9=テーブル!$B$6,ROUND(L12/$M$3/$G$6,0),ROUND(L12/$M$3/$G$7,0)))))</f>
        <v>#DIV/0!</v>
      </c>
      <c r="M17" s="45" t="e">
        <f>IF(計算シート!$B$9=テーブル!$B$3,ROUND(M12/$M$3/$G$4,0),IF(計算シート!$B$9=テーブル!$B$4,ROUND(M12/$M$3/$G$5,0),IF(計算シート!$B$9=テーブル!$B$5,ROUND(M12/$M$3/$G$6,0),IF(計算シート!$B$9=テーブル!$B$6,ROUND(M12/$M$3/$G$6,0),ROUND(M12/$M$3/$G$7,0)))))</f>
        <v>#DIV/0!</v>
      </c>
      <c r="N17" s="45" t="e">
        <f>IF(計算シート!$B$9=テーブル!$B$3,ROUND(N12/$M$3/$G$4,0),IF(計算シート!$B$9=テーブル!$B$4,ROUND(N12/$M$3/$G$5,0),IF(計算シート!$B$9=テーブル!$B$5,ROUND(N12/$M$3/$G$6,0),IF(計算シート!$B$9=テーブル!$B$6,ROUND(N12/$M$3/$G$6,0),ROUND(N12/$M$3/$G$7,0)))))</f>
        <v>#DIV/0!</v>
      </c>
      <c r="O17" s="45" t="e">
        <f>IF(計算シート!$B$9=テーブル!$B$3,ROUND(O12/$M$3/$G$4,0),IF(計算シート!$B$9=テーブル!$B$4,ROUND(O12/$M$3/$G$5,0),IF(計算シート!$B$9=テーブル!$B$5,ROUND(O12/$M$3/$G$6,0),IF(計算シート!$B$9=テーブル!$B$6,ROUND(O12/$M$3/$G$6,0),ROUND(O12/$M$3/$G$7,0)))))</f>
        <v>#DIV/0!</v>
      </c>
      <c r="P17" s="45" t="e">
        <f>IF(計算シート!$B$9=テーブル!$B$3,ROUND(P12/$M$3/$G$4,0),IF(計算シート!$B$9=テーブル!$B$4,ROUND(P12/$M$3/$G$5,0),IF(計算シート!$B$9=テーブル!$B$5,ROUND(P12/$M$3/$G$6,0),IF(計算シート!$B$9=テーブル!$B$6,ROUND(P12/$M$3/$G$6,0),ROUND(P12/$M$3/$G$7,0)))))</f>
        <v>#DIV/0!</v>
      </c>
      <c r="Q17" s="45" t="e">
        <f>IF(計算シート!$B$9=テーブル!$B$3,ROUND(Q12/$M$3/$G$4,0),IF(計算シート!$B$9=テーブル!$B$4,ROUND(Q12/$M$3/$G$5,0),IF(計算シート!$B$9=テーブル!$B$5,ROUND(Q12/$M$3/$G$6,0),IF(計算シート!$B$9=テーブル!$B$6,ROUND(Q12/$M$3/$G$6,0),ROUND(Q12/$M$3/$G$7,0)))))</f>
        <v>#DIV/0!</v>
      </c>
      <c r="R17" s="46" t="e">
        <f>IF(計算シート!$B$9=テーブル!$B$3,ROUND(R12/$M$3/$G$4,0),IF(計算シート!$B$9=テーブル!$B$4,ROUND(R12/$M$3/$G$5,0),IF(計算シート!$B$9=テーブル!$B$5,ROUND(R12/$M$3/$G$6,0),IF(計算シート!$B$9=テーブル!$B$6,ROUND(R12/$M$3/$G$6,0),ROUND(R12/$M$3/$G$7,0)))))</f>
        <v>#DIV/0!</v>
      </c>
      <c r="S17" s="46" t="e">
        <f>IF(計算シート!$B$9=テーブル!$B$3,ROUND(S12/$M$3/$G$4,0),IF(計算シート!$B$9=テーブル!$B$4,ROUND(S12/$M$3/$G$5,0),IF(計算シート!$B$9=テーブル!$B$5,ROUND(S12/$M$3/$G$6,0),IF(計算シート!$B$9=テーブル!$B$6,ROUND(S12/$M$3/$G$6,0),ROUND(S12/$M$3/$G$7,0)))))</f>
        <v>#DIV/0!</v>
      </c>
    </row>
    <row r="18" spans="3:20" ht="15" customHeight="1" x14ac:dyDescent="0.2">
      <c r="C18" s="61" t="s">
        <v>41</v>
      </c>
      <c r="D18" s="62" t="s">
        <v>109</v>
      </c>
      <c r="E18" s="63" t="s">
        <v>43</v>
      </c>
      <c r="F18" s="64" t="s">
        <v>44</v>
      </c>
      <c r="G18" s="138" t="e">
        <f>IF(計算シート!$B$9=テーブル!$B$3,ROUND(G17*$I$4,0),IF(計算シート!$B$9=テーブル!$B$4,ROUND(G17*$I$5,0),IF(計算シート!$B$9=テーブル!$B$5,ROUND(G17*$I$6,0),IF(計算シート!$B$9=テーブル!$B$6,ROUND(G17*$I$6,0),ROUND(詳細試算!G17*$I$7,0)))))</f>
        <v>#DIV/0!</v>
      </c>
      <c r="H18" s="65" t="e">
        <f>IF(計算シート!$B$9=テーブル!$B$3,ROUND(H17*$I$4,0),IF(計算シート!$B$9=テーブル!$B$4,ROUND(H17*$I$5,0),IF(計算シート!$B$9=テーブル!$B$5,ROUND(H17*$I$6,0),IF(計算シート!$B$9=テーブル!$B$6,ROUND(H17*$I$6,0),ROUND(詳細試算!H17*$I$7,0)))))</f>
        <v>#DIV/0!</v>
      </c>
      <c r="I18" s="65" t="e">
        <f>IF(計算シート!$B$9=テーブル!$B$3,ROUND(I17*$I$4,0),IF(計算シート!$B$9=テーブル!$B$4,ROUND(I17*$I$5,0),IF(計算シート!$B$9=テーブル!$B$5,ROUND(I17*$I$6,0),IF(計算シート!$B$9=テーブル!$B$6,ROUND(I17*$I$6,0),ROUND(詳細試算!I17*$I$7,0)))))</f>
        <v>#DIV/0!</v>
      </c>
      <c r="J18" s="65" t="e">
        <f>IF(計算シート!$B$9=テーブル!$B$3,ROUND(J17*$I$4,0),IF(計算シート!$B$9=テーブル!$B$4,ROUND(J17*$I$5,0),IF(計算シート!$B$9=テーブル!$B$5,ROUND(J17*$I$6,0),IF(計算シート!$B$9=テーブル!$B$6,ROUND(J17*$I$6,0),ROUND(詳細試算!J17*$I$7,0)))))</f>
        <v>#DIV/0!</v>
      </c>
      <c r="K18" s="65" t="e">
        <f>IF(計算シート!$B$9=テーブル!$B$3,ROUND(K17*$I$4,0),IF(計算シート!$B$9=テーブル!$B$4,ROUND(K17*$I$5,0),IF(計算シート!$B$9=テーブル!$B$5,ROUND(K17*$I$6,0),IF(計算シート!$B$9=テーブル!$B$6,ROUND(K17*$I$6,0),ROUND(詳細試算!K17*$I$7,0)))))</f>
        <v>#DIV/0!</v>
      </c>
      <c r="L18" s="65" t="e">
        <f>IF(計算シート!$B$9=テーブル!$B$3,ROUND(L17*$I$4,0),IF(計算シート!$B$9=テーブル!$B$4,ROUND(L17*$I$5,0),IF(計算シート!$B$9=テーブル!$B$5,ROUND(L17*$I$6,0),IF(計算シート!$B$9=テーブル!$B$6,ROUND(L17*$I$6,0),ROUND(詳細試算!L17*$I$7,0)))))</f>
        <v>#DIV/0!</v>
      </c>
      <c r="M18" s="65" t="e">
        <f>IF(計算シート!$B$9=テーブル!$B$3,ROUND(M17*$I$4,0),IF(計算シート!$B$9=テーブル!$B$4,ROUND(M17*$I$5,0),IF(計算シート!$B$9=テーブル!$B$5,ROUND(M17*$I$6,0),IF(計算シート!$B$9=テーブル!$B$6,ROUND(M17*$I$6,0),ROUND(詳細試算!M17*$I$7,0)))))</f>
        <v>#DIV/0!</v>
      </c>
      <c r="N18" s="65" t="e">
        <f>IF(計算シート!$B$9=テーブル!$B$3,ROUND(N17*$I$4,0),IF(計算シート!$B$9=テーブル!$B$4,ROUND(N17*$I$5,0),IF(計算シート!$B$9=テーブル!$B$5,ROUND(N17*$I$6,0),IF(計算シート!$B$9=テーブル!$B$6,ROUND(N17*$I$6,0),ROUND(詳細試算!N17*$I$7,0)))))</f>
        <v>#DIV/0!</v>
      </c>
      <c r="O18" s="65" t="e">
        <f>IF(計算シート!$B$9=テーブル!$B$3,ROUND(O17*$I$4,0),IF(計算シート!$B$9=テーブル!$B$4,ROUND(O17*$I$5,0),IF(計算シート!$B$9=テーブル!$B$5,ROUND(O17*$I$6,0),IF(計算シート!$B$9=テーブル!$B$6,ROUND(O17*$I$6,0),ROUND(詳細試算!O17*$I$7,0)))))</f>
        <v>#DIV/0!</v>
      </c>
      <c r="P18" s="65" t="e">
        <f>IF(計算シート!$B$9=テーブル!$B$3,ROUND(P17*$I$4,0),IF(計算シート!$B$9=テーブル!$B$4,ROUND(P17*$I$5,0),IF(計算シート!$B$9=テーブル!$B$5,ROUND(P17*$I$6,0),IF(計算シート!$B$9=テーブル!$B$6,ROUND(P17*$I$6,0),ROUND(詳細試算!P17*$I$7,0)))))</f>
        <v>#DIV/0!</v>
      </c>
      <c r="Q18" s="65" t="e">
        <f>IF(計算シート!$B$9=テーブル!$B$3,ROUND(Q17*$I$4,0),IF(計算シート!$B$9=テーブル!$B$4,ROUND(Q17*$I$5,0),IF(計算シート!$B$9=テーブル!$B$5,ROUND(Q17*$I$6,0),IF(計算シート!$B$9=テーブル!$B$6,ROUND(Q17*$I$6,0),ROUND(詳細試算!Q17*$I$7,0)))))</f>
        <v>#DIV/0!</v>
      </c>
      <c r="R18" s="139" t="e">
        <f>IF(計算シート!$B$9=テーブル!$B$3,ROUND(R17*$I$4,0),IF(計算シート!$B$9=テーブル!$B$4,ROUND(R17*$I$5,0),IF(計算シート!$B$9=テーブル!$B$5,ROUND(R17*$I$6,0),IF(計算シート!$B$9=テーブル!$B$6,ROUND(R17*$I$6,0),ROUND(詳細試算!R17*$I$7,0)))))</f>
        <v>#DIV/0!</v>
      </c>
      <c r="S18" s="143" t="e">
        <f>IF(計算シート!$B$9=テーブル!$B$3,ROUND(S17*$I$4,0),IF(計算シート!$B$9=テーブル!$B$4,ROUND(S17*$I$5,0),IF(計算シート!$B$9=テーブル!$B$5,ROUND(S17*$I$6,0),IF(計算シート!$B$9=テーブル!$B$6,ROUND(S17*$I$6,0),ROUND(詳細試算!S17*$I$7,0)))))</f>
        <v>#DIV/0!</v>
      </c>
    </row>
    <row r="19" spans="3:20" ht="16.149999999999999" customHeight="1" x14ac:dyDescent="0.2">
      <c r="T19" s="144"/>
    </row>
    <row r="20" spans="3:20" ht="16.149999999999999" customHeight="1" x14ac:dyDescent="0.2">
      <c r="C20" s="4" t="s">
        <v>69</v>
      </c>
    </row>
    <row r="21" spans="3:20" ht="16.149999999999999" customHeight="1" x14ac:dyDescent="0.2">
      <c r="C21" s="17">
        <f>計算シート!D9</f>
        <v>0</v>
      </c>
      <c r="D21" s="38"/>
    </row>
    <row r="22" spans="3:20" ht="16.149999999999999" customHeight="1" x14ac:dyDescent="0.2">
      <c r="C22" s="19"/>
      <c r="D22" s="33"/>
      <c r="E22" s="21"/>
      <c r="F22" s="19" t="s">
        <v>18</v>
      </c>
      <c r="G22" s="22" t="s">
        <v>19</v>
      </c>
      <c r="H22" s="23" t="s">
        <v>20</v>
      </c>
      <c r="I22" s="23" t="s">
        <v>21</v>
      </c>
      <c r="J22" s="23" t="s">
        <v>22</v>
      </c>
      <c r="K22" s="23" t="s">
        <v>23</v>
      </c>
      <c r="L22" s="23" t="s">
        <v>24</v>
      </c>
      <c r="M22" s="23" t="s">
        <v>25</v>
      </c>
      <c r="N22" s="23" t="s">
        <v>26</v>
      </c>
      <c r="O22" s="23" t="s">
        <v>27</v>
      </c>
      <c r="P22" s="23" t="s">
        <v>28</v>
      </c>
      <c r="Q22" s="23" t="s">
        <v>29</v>
      </c>
      <c r="R22" s="24" t="s">
        <v>30</v>
      </c>
      <c r="S22" s="25" t="s">
        <v>31</v>
      </c>
    </row>
    <row r="23" spans="3:20" ht="16.149999999999999" customHeight="1" x14ac:dyDescent="0.2">
      <c r="C23" s="41" t="s">
        <v>45</v>
      </c>
      <c r="D23" s="42" t="s">
        <v>40</v>
      </c>
      <c r="E23" s="43" t="s">
        <v>81</v>
      </c>
      <c r="F23" s="41" t="str">
        <f>IF(計算シート!$D$9=テーブル!$B$3,"L",IF(計算シート!$B$9=テーブル!$B$4,"㎥",IF(計算シート!$B$9=テーブル!$B$7,"㎥","kWh")))</f>
        <v>kWh</v>
      </c>
      <c r="G23" s="44" t="e">
        <f>IF(計算シート!$D$9=テーブル!$B$3,ROUND(G12/$M$4/$G$4,0),IF(計算シート!$D$9=テーブル!$B$4,ROUND(G12/$M$4/$G$5,0),IF(計算シート!$D$9=テーブル!$B$5,ROUND(G12/$M$4/$G$6,0),IF(計算シート!$D$9=テーブル!$B$6,ROUND(G12/$M$4/$G$6,0),ROUND(G12/$M$4/$G$7,0)))))</f>
        <v>#DIV/0!</v>
      </c>
      <c r="H23" s="45" t="e">
        <f>IF(計算シート!$D$9=テーブル!$B$3,ROUND(H12/$M$4/$G$4,0),
IF(計算シート!$D$9=テーブル!$B$4,ROUND(H12/$M$4/$G$5,0),
IF(計算シート!$D$9=テーブル!$B$5,ROUND(H12/$M$4/$G$6,0),
IF(計算シート!$D$9=テーブル!$B$6,ROUND(H12/$M$4/$G$6,0),
ROUND(H12/$M$4/$G$7,0)))))</f>
        <v>#DIV/0!</v>
      </c>
      <c r="I23" s="45" t="e">
        <f>IF(計算シート!$D$9=テーブル!$B$3,ROUND(I12/$M$4/$G$4,0),
IF(計算シート!$D$9=テーブル!$B$4,ROUND(I12/$M$4/$G$5,0),
IF(計算シート!$D$9=テーブル!$B$5,ROUND(I12/$M$4/$G$6,0),
IF(計算シート!$D$9=テーブル!$B$6,ROUND(I12/$M$4/$G$6,0),
ROUND(I12/$M$4/$G$7,0)))))</f>
        <v>#DIV/0!</v>
      </c>
      <c r="J23" s="45" t="e">
        <f>IF(計算シート!$D$9=テーブル!$B$3,ROUND(J12/$M$4/$G$4,0),
IF(計算シート!$D$9=テーブル!$B$4,ROUND(J12/$M$4/$G$5,0),
IF(計算シート!$D$9=テーブル!$B$5,ROUND(J12/$M$4/$G$6,0),
IF(計算シート!$D$9=テーブル!$B$6,ROUND(J12/$M$4/$G$6,0),
ROUND(J12/$M$4/$G$7,0)))))</f>
        <v>#DIV/0!</v>
      </c>
      <c r="K23" s="45" t="e">
        <f>IF(計算シート!$D$9=テーブル!$B$3,ROUND(K12/$M$4/$G$4,0),
IF(計算シート!$D$9=テーブル!$B$4,ROUND(K12/$M$4/$G$5,0),
IF(計算シート!$D$9=テーブル!$B$5,ROUND(K12/$M$4/$G$6,0),
IF(計算シート!$D$9=テーブル!$B$6,ROUND(K12/$M$4/$G$6,0),
ROUND(K12/$M$4/$G$7,0)))))</f>
        <v>#DIV/0!</v>
      </c>
      <c r="L23" s="45" t="e">
        <f>IF(計算シート!$D$9=テーブル!$B$3,ROUND(L12/$M$4/$G$4,0),
IF(計算シート!$D$9=テーブル!$B$4,ROUND(L12/$M$4/$G$5,0),
IF(計算シート!$D$9=テーブル!$B$5,ROUND(L12/$M$4/$G$6,0),
IF(計算シート!$D$9=テーブル!$B$6,ROUND(L12/$M$4/$G$6,0),
ROUND(L12/$M$4/$G$7,0)))))</f>
        <v>#DIV/0!</v>
      </c>
      <c r="M23" s="45" t="e">
        <f>IF(計算シート!$D$9=テーブル!$B$3,ROUND(M12/$M$4/$G$4,0),
IF(計算シート!$D$9=テーブル!$B$4,ROUND(M12/$M$4/$G$5,0),
IF(計算シート!$D$9=テーブル!$B$5,ROUND(M12/$M$4/$G$6,0),
IF(計算シート!$D$9=テーブル!$B$6,ROUND(M12/$M$4/$G$6,0),
ROUND(M12/$M$4/$G$7,0)))))</f>
        <v>#DIV/0!</v>
      </c>
      <c r="N23" s="45" t="e">
        <f>IF(計算シート!$D$9=テーブル!$B$3,ROUND(N12/$M$4/$G$4,0),
IF(計算シート!$D$9=テーブル!$B$4,ROUND(N12/$M$4/$G$5,0),
IF(計算シート!$D$9=テーブル!$B$5,ROUND(N12/$M$4/$G$6,0),
IF(計算シート!$D$9=テーブル!$B$6,ROUND(N12/$M$4/$G$6,0),
ROUND(N12/$M$4/$G$7,0)))))</f>
        <v>#DIV/0!</v>
      </c>
      <c r="O23" s="45" t="e">
        <f>IF(計算シート!$D$9=テーブル!$B$3,ROUND(O12/$M$4/$G$4,0),
IF(計算シート!$D$9=テーブル!$B$4,ROUND(O12/$M$4/$G$5,0),
IF(計算シート!$D$9=テーブル!$B$5,ROUND(O12/$M$4/$G$6,0),
IF(計算シート!$D$9=テーブル!$B$6,ROUND(O12/$M$4/$G$6,0),
ROUND(O12/$M$4/$G$7,0)))))</f>
        <v>#DIV/0!</v>
      </c>
      <c r="P23" s="45" t="e">
        <f>IF(計算シート!$D$9=テーブル!$B$3,ROUND(P12/$M$4/$G$4,0),
IF(計算シート!$D$9=テーブル!$B$4,ROUND(P12/$M$4/$G$5,0),
IF(計算シート!$D$9=テーブル!$B$5,ROUND(P12/$M$4/$G$6,0),
IF(計算シート!$D$9=テーブル!$B$6,ROUND(P12/$M$4/$G$6,0),
ROUND(P12/$M$4/$G$7,0)))))</f>
        <v>#DIV/0!</v>
      </c>
      <c r="Q23" s="45" t="e">
        <f>IF(計算シート!$D$9=テーブル!$B$3,ROUND(Q12/$M$4/$G$4,0),
IF(計算シート!$D$9=テーブル!$B$4,ROUND(Q12/$M$4/$G$5,0),
IF(計算シート!$D$9=テーブル!$B$5,ROUND(Q12/$M$4/$G$6,0),
IF(計算シート!$D$9=テーブル!$B$6,ROUND(Q12/$M$4/$G$6,0),
ROUND(Q12/$M$4/$G$7,0)))))</f>
        <v>#DIV/0!</v>
      </c>
      <c r="R23" s="46" t="e">
        <f>IF(計算シート!$D$9=テーブル!$B$3,ROUND(R12/$M$4/$G$4,0),
IF(計算シート!$D$9=テーブル!$B$4,ROUND(R12/$M$4/$G$5,0),
IF(計算シート!$D$9=テーブル!$B$5,ROUND(R12/$M$4/$G$6,0),
IF(計算シート!$D$9=テーブル!$B$6,ROUND(R12/$M$4/$G$6,0),
ROUND(R12/$M$4/$G$7,0)))))</f>
        <v>#DIV/0!</v>
      </c>
      <c r="S23" s="46" t="e">
        <f>IF(計算シート!$D$9=テーブル!$B$3,ROUND(S12/$M$4/$G$4,0),
IF(計算シート!$D$9=テーブル!$B$4,ROUND(S12/$M$4/$G$5,0),
IF(計算シート!$D$9=テーブル!$B$5,ROUND(S12/$M$4/$G$6,0),
IF(計算シート!$D$9=テーブル!$B$6,ROUND(S12/$M$4/$G$6,0),
ROUND(S12/$M$4/$G$7,0)))))</f>
        <v>#DIV/0!</v>
      </c>
    </row>
    <row r="24" spans="3:20" ht="16.149999999999999" customHeight="1" x14ac:dyDescent="0.2">
      <c r="C24" s="47" t="s">
        <v>46</v>
      </c>
      <c r="D24" s="48" t="s">
        <v>42</v>
      </c>
      <c r="E24" s="49" t="s">
        <v>47</v>
      </c>
      <c r="F24" s="47" t="s">
        <v>44</v>
      </c>
      <c r="G24" s="50" t="e">
        <f>IF(計算シート!$D$9=テーブル!$B$3,ROUND(G23*$I$4,0),IF(計算シート!$D$9=テーブル!$B$4,ROUND(G23*$I$5,0),IF(計算シート!$D$9=テーブル!$B$5,ROUND(G23*$I$6,0),IF(計算シート!$D$9=テーブル!$B$6,ROUND(G23*$I$6,0),ROUND(詳細試算!G23*$I$7,0)))))</f>
        <v>#DIV/0!</v>
      </c>
      <c r="H24" s="51" t="e">
        <f>IF(計算シート!$D$9=テーブル!$B$3,ROUND(H23*$I$4,0),
IF(計算シート!$D$9=テーブル!$B$4,ROUND(H23*$I$5,0),
IF(計算シート!$D$9=テーブル!$B$5,ROUND(H23*$I$6,0),
IF(計算シート!$D$9=テーブル!$B$6,ROUND(H23*$I$6,0),
ROUND(詳細試算!H23*$I$7,0)))))</f>
        <v>#DIV/0!</v>
      </c>
      <c r="I24" s="51" t="e">
        <f>IF(計算シート!$D$9=テーブル!$B$3,ROUND(I23*$I$4,0),
IF(計算シート!$D$9=テーブル!$B$4,ROUND(I23*$I$5,0),
IF(計算シート!$D$9=テーブル!$B$5,ROUND(I23*$I$6,0),
IF(計算シート!$D$9=テーブル!$B$6,ROUND(I23*$I$6,0),
ROUND(詳細試算!I23*$I$7,0)))))</f>
        <v>#DIV/0!</v>
      </c>
      <c r="J24" s="51" t="e">
        <f>IF(計算シート!$D$9=テーブル!$B$3,ROUND(J23*$I$4,0),
IF(計算シート!$D$9=テーブル!$B$4,ROUND(J23*$I$5,0),
IF(計算シート!$D$9=テーブル!$B$5,ROUND(J23*$I$6,0),
IF(計算シート!$D$9=テーブル!$B$6,ROUND(J23*$I$6,0),
ROUND(詳細試算!J23*$I$7,0)))))</f>
        <v>#DIV/0!</v>
      </c>
      <c r="K24" s="51" t="e">
        <f>IF(計算シート!$D$9=テーブル!$B$3,ROUND(K23*$I$4,0),
IF(計算シート!$D$9=テーブル!$B$4,ROUND(K23*$I$5,0),
IF(計算シート!$D$9=テーブル!$B$5,ROUND(K23*$I$6,0),
IF(計算シート!$D$9=テーブル!$B$6,ROUND(K23*$I$6,0),
ROUND(詳細試算!K23*$I$7,0)))))</f>
        <v>#DIV/0!</v>
      </c>
      <c r="L24" s="51" t="e">
        <f>IF(計算シート!$D$9=テーブル!$B$3,ROUND(L23*$I$4,0),
IF(計算シート!$D$9=テーブル!$B$4,ROUND(L23*$I$5,0),
IF(計算シート!$D$9=テーブル!$B$5,ROUND(L23*$I$6,0),
IF(計算シート!$D$9=テーブル!$B$6,ROUND(L23*$I$6,0),
ROUND(詳細試算!L23*$I$7,0)))))</f>
        <v>#DIV/0!</v>
      </c>
      <c r="M24" s="51" t="e">
        <f>IF(計算シート!$D$9=テーブル!$B$3,ROUND(M23*$I$4,0),
IF(計算シート!$D$9=テーブル!$B$4,ROUND(M23*$I$5,0),
IF(計算シート!$D$9=テーブル!$B$5,ROUND(M23*$I$6,0),
IF(計算シート!$D$9=テーブル!$B$6,ROUND(M23*$I$6,0),
ROUND(詳細試算!M23*$I$7,0)))))</f>
        <v>#DIV/0!</v>
      </c>
      <c r="N24" s="51" t="e">
        <f>IF(計算シート!$D$9=テーブル!$B$3,ROUND(N23*$I$4,0),
IF(計算シート!$D$9=テーブル!$B$4,ROUND(N23*$I$5,0),
IF(計算シート!$D$9=テーブル!$B$5,ROUND(N23*$I$6,0),
IF(計算シート!$D$9=テーブル!$B$6,ROUND(N23*$I$6,0),
ROUND(詳細試算!N23*$I$7,0)))))</f>
        <v>#DIV/0!</v>
      </c>
      <c r="O24" s="51" t="e">
        <f>IF(計算シート!$D$9=テーブル!$B$3,ROUND(O23*$I$4,0),
IF(計算シート!$D$9=テーブル!$B$4,ROUND(O23*$I$5,0),
IF(計算シート!$D$9=テーブル!$B$5,ROUND(O23*$I$6,0),
IF(計算シート!$D$9=テーブル!$B$6,ROUND(O23*$I$6,0),
ROUND(詳細試算!O23*$I$7,0)))))</f>
        <v>#DIV/0!</v>
      </c>
      <c r="P24" s="51" t="e">
        <f>IF(計算シート!$D$9=テーブル!$B$3,ROUND(P23*$I$4,0),
IF(計算シート!$D$9=テーブル!$B$4,ROUND(P23*$I$5,0),
IF(計算シート!$D$9=テーブル!$B$5,ROUND(P23*$I$6,0),
IF(計算シート!$D$9=テーブル!$B$6,ROUND(P23*$I$6,0),
ROUND(詳細試算!P23*$I$7,0)))))</f>
        <v>#DIV/0!</v>
      </c>
      <c r="Q24" s="51" t="e">
        <f>IF(計算シート!$D$9=テーブル!$B$3,ROUND(Q23*$I$4,0),
IF(計算シート!$D$9=テーブル!$B$4,ROUND(Q23*$I$5,0),
IF(計算シート!$D$9=テーブル!$B$5,ROUND(Q23*$I$6,0),
IF(計算シート!$D$9=テーブル!$B$6,ROUND(Q23*$I$6,0),
ROUND(詳細試算!Q23*$I$7,0)))))</f>
        <v>#DIV/0!</v>
      </c>
      <c r="R24" s="52" t="e">
        <f>IF(計算シート!$D$9=テーブル!$B$3,ROUND(R23*$I$4,0),
IF(計算シート!$D$9=テーブル!$B$4,ROUND(R23*$I$5,0),
IF(計算シート!$D$9=テーブル!$B$5,ROUND(R23*$I$6,0),
IF(計算シート!$D$9=テーブル!$B$6,ROUND(R23*$I$6,0),
ROUND(詳細試算!R23*$I$7,0)))))</f>
        <v>#DIV/0!</v>
      </c>
      <c r="S24" s="140" t="e">
        <f>IF(計算シート!$D$9=テーブル!$B$3,ROUND(S23*$I$4,0),
IF(計算シート!$D$9=テーブル!$B$4,ROUND(S23*$I$5,0),
IF(計算シート!$D$9=テーブル!$B$5,ROUND(S23*$I$6,0),
IF(計算シート!$D$9=テーブル!$B$6,ROUND(S23*$I$6,0),
ROUND(詳細試算!S23*$I$7,0)))))</f>
        <v>#DIV/0!</v>
      </c>
    </row>
  </sheetData>
  <autoFilter ref="A1:A45" xr:uid="{00000000-0009-0000-0000-000001000000}"/>
  <mergeCells count="5">
    <mergeCell ref="L2:M2"/>
    <mergeCell ref="G3:H3"/>
    <mergeCell ref="I3:J3"/>
    <mergeCell ref="V2:W2"/>
    <mergeCell ref="X2:Y2"/>
  </mergeCells>
  <phoneticPr fontId="3"/>
  <printOptions horizontalCentered="1"/>
  <pageMargins left="0.19685039370078741" right="0.19685039370078741" top="0.55118110236220474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2:B7"/>
  <sheetViews>
    <sheetView workbookViewId="0">
      <selection activeCell="C19" sqref="C19"/>
    </sheetView>
  </sheetViews>
  <sheetFormatPr defaultColWidth="14.90625" defaultRowHeight="15" x14ac:dyDescent="0.2"/>
  <cols>
    <col min="1" max="1" width="14.90625" style="1"/>
    <col min="3" max="16384" width="14.90625" style="1"/>
  </cols>
  <sheetData>
    <row r="2" spans="1:2" x14ac:dyDescent="0.2">
      <c r="A2" s="1" t="s">
        <v>0</v>
      </c>
      <c r="B2" s="1" t="s">
        <v>76</v>
      </c>
    </row>
    <row r="3" spans="1:2" x14ac:dyDescent="0.2">
      <c r="A3" s="1" t="s">
        <v>2</v>
      </c>
      <c r="B3" s="1" t="s">
        <v>77</v>
      </c>
    </row>
    <row r="4" spans="1:2" x14ac:dyDescent="0.2">
      <c r="A4" s="1" t="s">
        <v>3</v>
      </c>
      <c r="B4" s="1" t="s">
        <v>78</v>
      </c>
    </row>
    <row r="5" spans="1:2" x14ac:dyDescent="0.2">
      <c r="B5" s="1" t="s">
        <v>83</v>
      </c>
    </row>
    <row r="6" spans="1:2" x14ac:dyDescent="0.2">
      <c r="B6" s="1" t="s">
        <v>84</v>
      </c>
    </row>
    <row r="7" spans="1:2" x14ac:dyDescent="0.2">
      <c r="B7" s="137" t="s">
        <v>108</v>
      </c>
    </row>
  </sheetData>
  <sheetProtection algorithmName="SHA-512" hashValue="ICDvpxLoDf2IC3L+iftf1+N6KS6Nrj4j4ycD/A0jmU0FBfgPds2hV/WjcCdvZB0Jf9opN3vp+cew6OYg8ZUeow==" saltValue="mb7T7g3QxXxbQL2iN+xljg==" spinCount="100000" sheet="1" objects="1" scenarios="1"/>
  <phoneticPr fontId="3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4D87-BF58-4FAF-9FCB-76BCB457891C}">
  <sheetPr>
    <tabColor rgb="FFC00000"/>
  </sheetPr>
  <dimension ref="A1"/>
  <sheetViews>
    <sheetView workbookViewId="0">
      <selection activeCell="Q24" sqref="Q24"/>
    </sheetView>
  </sheetViews>
  <sheetFormatPr defaultRowHeight="13" x14ac:dyDescent="0.2"/>
  <sheetData/>
  <sheetProtection algorithmName="SHA-512" hashValue="Mqq/Arf1WUu8Mx8zyioKuqTbNaUITyq62q42gerq8Ct10dOT3wax02M9h9qI5ofnM8Uobke+9BOZFGT0ESYYEg==" saltValue="wJAv+x2yT35JBrJHFDNOiA==" spinCount="100000" sheet="1" objects="1" scenarios="1"/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FFF8-3EAF-4194-8065-4B9966A38603}">
  <sheetPr>
    <tabColor rgb="FFC00000"/>
  </sheetPr>
  <dimension ref="A1"/>
  <sheetViews>
    <sheetView workbookViewId="0">
      <selection activeCell="U21" sqref="U20:U21"/>
    </sheetView>
  </sheetViews>
  <sheetFormatPr defaultRowHeight="13" x14ac:dyDescent="0.2"/>
  <sheetData/>
  <sheetProtection algorithmName="SHA-512" hashValue="lmnOJROqpxZ0adv3l8JDxpuL9zoR0OU8XplU0x3cQsYKYG8tjgTnK7HeMz/2TN4Eql5MnhoYA1LRB79srpckRA==" saltValue="e5r65hgZsZJE1QmaijsTnQ==" spinCount="100000" sheet="1" objects="1" scenarios="1"/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計算シート</vt:lpstr>
      <vt:lpstr>既存給湯器</vt:lpstr>
      <vt:lpstr>導入給湯</vt:lpstr>
      <vt:lpstr>詳細試算</vt:lpstr>
      <vt:lpstr>テーブル</vt:lpstr>
      <vt:lpstr>資料①</vt:lpstr>
      <vt:lpstr>資料②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山北　剛史</dc:creator>
  <cp:lastModifiedBy>中條　雄気</cp:lastModifiedBy>
  <cp:lastPrinted>2025-05-01T01:04:21Z</cp:lastPrinted>
  <dcterms:created xsi:type="dcterms:W3CDTF">2025-03-24T08:02:21Z</dcterms:created>
  <dcterms:modified xsi:type="dcterms:W3CDTF">2025-05-01T01:25:18Z</dcterms:modified>
</cp:coreProperties>
</file>